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Сырьё" sheetId="1" r:id="rId1"/>
    <sheet name="Основа" sheetId="2" r:id="rId2"/>
    <sheet name="Флаконы" sheetId="3" r:id="rId3"/>
    <sheet name="С компоненты" sheetId="4" state="hidden" r:id="rId4"/>
    <sheet name="С основа" sheetId="5" state="hidden" r:id="rId5"/>
    <sheet name="С флаконы" sheetId="6" state="hidden" r:id="rId6"/>
  </sheets>
  <definedNames>
    <definedName name="Цена">Сырьё!#REF!</definedName>
    <definedName name="Цена_1">Сырьё!#REF!</definedName>
  </definedNames>
  <calcPr calcId="145621"/>
</workbook>
</file>

<file path=xl/calcChain.xml><?xml version="1.0" encoding="utf-8"?>
<calcChain xmlns="http://schemas.openxmlformats.org/spreadsheetml/2006/main">
  <c r="B42" i="3" l="1"/>
  <c r="C42" i="3" s="1"/>
  <c r="E42" i="3" s="1"/>
  <c r="B41" i="3"/>
  <c r="C41" i="3" s="1"/>
  <c r="E41" i="3" s="1"/>
  <c r="B40" i="3"/>
  <c r="C40" i="3" s="1"/>
  <c r="E40" i="3" s="1"/>
  <c r="B39" i="3"/>
  <c r="C39" i="3" s="1"/>
  <c r="E39" i="3" s="1"/>
  <c r="B38" i="3"/>
  <c r="C38" i="3" s="1"/>
  <c r="E38" i="3" s="1"/>
  <c r="B37" i="3"/>
  <c r="C37" i="3" s="1"/>
  <c r="E37" i="3" s="1"/>
  <c r="B36" i="3"/>
  <c r="C36" i="3" s="1"/>
  <c r="E36" i="3" s="1"/>
  <c r="B35" i="3"/>
  <c r="C35" i="3" s="1"/>
  <c r="E35" i="3" s="1"/>
  <c r="B34" i="3"/>
  <c r="C34" i="3" s="1"/>
  <c r="E34" i="3" s="1"/>
  <c r="B33" i="3"/>
  <c r="C33" i="3" s="1"/>
  <c r="E33" i="3" s="1"/>
  <c r="B32" i="3"/>
  <c r="C32" i="3" s="1"/>
  <c r="E32" i="3" s="1"/>
  <c r="B31" i="3"/>
  <c r="C31" i="3" s="1"/>
  <c r="E31" i="3" s="1"/>
  <c r="B30" i="3"/>
  <c r="C30" i="3" s="1"/>
  <c r="E30" i="3" s="1"/>
  <c r="B29" i="3"/>
  <c r="C29" i="3" s="1"/>
  <c r="E29" i="3" s="1"/>
  <c r="B28" i="3"/>
  <c r="C28" i="3" s="1"/>
  <c r="E28" i="3" s="1"/>
  <c r="B27" i="3"/>
  <c r="C27" i="3" s="1"/>
  <c r="E27" i="3" s="1"/>
  <c r="B26" i="3"/>
  <c r="C26" i="3" s="1"/>
  <c r="E26" i="3" s="1"/>
  <c r="B25" i="3"/>
  <c r="C25" i="3" s="1"/>
  <c r="E25" i="3" s="1"/>
  <c r="B24" i="3"/>
  <c r="C24" i="3" s="1"/>
  <c r="E24" i="3" s="1"/>
  <c r="B23" i="3"/>
  <c r="C23" i="3" s="1"/>
  <c r="E23" i="3" s="1"/>
  <c r="B22" i="3"/>
  <c r="C22" i="3" s="1"/>
  <c r="E22" i="3" s="1"/>
  <c r="B21" i="3"/>
  <c r="C21" i="3" s="1"/>
  <c r="E21" i="3" s="1"/>
  <c r="B20" i="3"/>
  <c r="C20" i="3" s="1"/>
  <c r="E20" i="3" s="1"/>
  <c r="B19" i="3"/>
  <c r="C19" i="3" s="1"/>
  <c r="E19" i="3" s="1"/>
  <c r="B18" i="3"/>
  <c r="C18" i="3" s="1"/>
  <c r="E18" i="3" s="1"/>
  <c r="B17" i="3"/>
  <c r="C17" i="3" s="1"/>
  <c r="E17" i="3" s="1"/>
  <c r="B16" i="3"/>
  <c r="C16" i="3" s="1"/>
  <c r="E16" i="3" s="1"/>
  <c r="B15" i="3"/>
  <c r="C15" i="3" s="1"/>
  <c r="E15" i="3" s="1"/>
  <c r="B14" i="3"/>
  <c r="C14" i="3" s="1"/>
  <c r="E14" i="3" s="1"/>
  <c r="B13" i="3"/>
  <c r="C13" i="3" s="1"/>
  <c r="E13" i="3" s="1"/>
  <c r="B12" i="3"/>
  <c r="C12" i="3" s="1"/>
  <c r="E12" i="3" s="1"/>
  <c r="B11" i="3"/>
  <c r="C11" i="3" s="1"/>
  <c r="E11" i="3" s="1"/>
  <c r="N9" i="3"/>
  <c r="A8" i="3"/>
  <c r="E7" i="3"/>
  <c r="E6" i="3"/>
  <c r="K5" i="3"/>
  <c r="K4" i="3"/>
  <c r="E4" i="3"/>
  <c r="K3" i="3"/>
  <c r="K2" i="3"/>
  <c r="K86" i="2"/>
  <c r="K85" i="2"/>
  <c r="K84" i="2"/>
  <c r="K83" i="2"/>
  <c r="K82" i="2"/>
  <c r="K81" i="2"/>
  <c r="K80" i="2"/>
  <c r="K79" i="2"/>
  <c r="K78" i="2"/>
  <c r="K76" i="2"/>
  <c r="K75" i="2"/>
  <c r="K74" i="2"/>
  <c r="K73" i="2"/>
  <c r="K72" i="2"/>
  <c r="K71" i="2"/>
  <c r="K70" i="2"/>
  <c r="K69" i="2"/>
  <c r="K68" i="2"/>
  <c r="K66" i="2"/>
  <c r="P65" i="2"/>
  <c r="O65" i="2"/>
  <c r="N65" i="2"/>
  <c r="M65" i="2"/>
  <c r="L65" i="2"/>
  <c r="K65" i="2"/>
  <c r="P64" i="2"/>
  <c r="O64" i="2"/>
  <c r="N64" i="2"/>
  <c r="M64" i="2"/>
  <c r="L64" i="2"/>
  <c r="K64" i="2"/>
  <c r="P63" i="2"/>
  <c r="O63" i="2"/>
  <c r="N63" i="2"/>
  <c r="M63" i="2"/>
  <c r="L63" i="2"/>
  <c r="K63" i="2"/>
  <c r="P62" i="2"/>
  <c r="O62" i="2"/>
  <c r="N62" i="2"/>
  <c r="M62" i="2"/>
  <c r="L62" i="2"/>
  <c r="K62" i="2"/>
  <c r="P61" i="2"/>
  <c r="O61" i="2"/>
  <c r="N61" i="2"/>
  <c r="M61" i="2"/>
  <c r="L61" i="2"/>
  <c r="K61" i="2"/>
  <c r="P60" i="2"/>
  <c r="O60" i="2"/>
  <c r="N60" i="2"/>
  <c r="M60" i="2"/>
  <c r="L60" i="2"/>
  <c r="K60" i="2"/>
  <c r="P59" i="2"/>
  <c r="O59" i="2"/>
  <c r="N59" i="2"/>
  <c r="M59" i="2"/>
  <c r="L59" i="2"/>
  <c r="K59" i="2"/>
  <c r="P58" i="2"/>
  <c r="O58" i="2"/>
  <c r="N58" i="2"/>
  <c r="M58" i="2"/>
  <c r="L58" i="2"/>
  <c r="K58" i="2"/>
  <c r="P56" i="2"/>
  <c r="O56" i="2"/>
  <c r="N56" i="2"/>
  <c r="M56" i="2"/>
  <c r="L56" i="2"/>
  <c r="K56" i="2"/>
  <c r="P55" i="2"/>
  <c r="O55" i="2"/>
  <c r="N55" i="2"/>
  <c r="M55" i="2"/>
  <c r="L55" i="2"/>
  <c r="K55" i="2"/>
  <c r="P54" i="2"/>
  <c r="O54" i="2"/>
  <c r="N54" i="2"/>
  <c r="M54" i="2"/>
  <c r="L54" i="2"/>
  <c r="K54" i="2"/>
  <c r="P53" i="2"/>
  <c r="O53" i="2"/>
  <c r="N53" i="2"/>
  <c r="M53" i="2"/>
  <c r="L53" i="2"/>
  <c r="K53" i="2"/>
  <c r="P52" i="2"/>
  <c r="O52" i="2"/>
  <c r="N52" i="2"/>
  <c r="M52" i="2"/>
  <c r="L52" i="2"/>
  <c r="K52" i="2"/>
  <c r="P51" i="2"/>
  <c r="O51" i="2"/>
  <c r="N51" i="2"/>
  <c r="M51" i="2"/>
  <c r="L51" i="2"/>
  <c r="K51" i="2"/>
  <c r="P50" i="2"/>
  <c r="O50" i="2"/>
  <c r="N50" i="2"/>
  <c r="M50" i="2"/>
  <c r="L50" i="2"/>
  <c r="K50" i="2"/>
  <c r="P49" i="2"/>
  <c r="O49" i="2"/>
  <c r="N49" i="2"/>
  <c r="M49" i="2"/>
  <c r="L49" i="2"/>
  <c r="K49" i="2"/>
  <c r="P48" i="2"/>
  <c r="O48" i="2"/>
  <c r="N48" i="2"/>
  <c r="M48" i="2"/>
  <c r="L48" i="2"/>
  <c r="K48" i="2"/>
  <c r="P46" i="2"/>
  <c r="O46" i="2"/>
  <c r="N46" i="2"/>
  <c r="M46" i="2"/>
  <c r="L46" i="2"/>
  <c r="K46" i="2"/>
  <c r="P45" i="2"/>
  <c r="O45" i="2"/>
  <c r="N45" i="2"/>
  <c r="M45" i="2"/>
  <c r="L45" i="2"/>
  <c r="K45" i="2"/>
  <c r="P44" i="2"/>
  <c r="O44" i="2"/>
  <c r="N44" i="2"/>
  <c r="M44" i="2"/>
  <c r="L44" i="2"/>
  <c r="K44" i="2"/>
  <c r="P43" i="2"/>
  <c r="O43" i="2"/>
  <c r="N43" i="2"/>
  <c r="M43" i="2"/>
  <c r="L43" i="2"/>
  <c r="K43" i="2"/>
  <c r="P42" i="2"/>
  <c r="O42" i="2"/>
  <c r="N42" i="2"/>
  <c r="M42" i="2"/>
  <c r="L42" i="2"/>
  <c r="K42" i="2"/>
  <c r="K41" i="2"/>
  <c r="K40" i="2"/>
  <c r="K39" i="2"/>
  <c r="K38" i="2"/>
  <c r="K36" i="2"/>
  <c r="K35" i="2"/>
  <c r="K34" i="2"/>
  <c r="K33" i="2"/>
  <c r="K32" i="2"/>
  <c r="K31" i="2"/>
  <c r="K30" i="2"/>
  <c r="K29" i="2"/>
  <c r="P28" i="2"/>
  <c r="O28" i="2"/>
  <c r="N28" i="2"/>
  <c r="M28" i="2"/>
  <c r="L28" i="2"/>
  <c r="K28" i="2"/>
  <c r="P26" i="2"/>
  <c r="O26" i="2"/>
  <c r="N26" i="2"/>
  <c r="M26" i="2"/>
  <c r="L26" i="2"/>
  <c r="K26" i="2"/>
  <c r="P25" i="2"/>
  <c r="O25" i="2"/>
  <c r="N25" i="2"/>
  <c r="M25" i="2"/>
  <c r="L25" i="2"/>
  <c r="K25" i="2"/>
  <c r="P24" i="2"/>
  <c r="O24" i="2"/>
  <c r="N24" i="2"/>
  <c r="M24" i="2"/>
  <c r="L24" i="2"/>
  <c r="K24" i="2"/>
  <c r="P23" i="2"/>
  <c r="O23" i="2"/>
  <c r="N23" i="2"/>
  <c r="M23" i="2"/>
  <c r="L23" i="2"/>
  <c r="K23" i="2"/>
  <c r="P22" i="2"/>
  <c r="O22" i="2"/>
  <c r="N22" i="2"/>
  <c r="M22" i="2"/>
  <c r="L22" i="2"/>
  <c r="K22" i="2"/>
  <c r="P21" i="2"/>
  <c r="O21" i="2"/>
  <c r="N21" i="2"/>
  <c r="M21" i="2"/>
  <c r="L21" i="2"/>
  <c r="K21" i="2"/>
  <c r="P20" i="2"/>
  <c r="O20" i="2"/>
  <c r="N20" i="2"/>
  <c r="M20" i="2"/>
  <c r="L20" i="2"/>
  <c r="K20" i="2"/>
  <c r="P19" i="2"/>
  <c r="O19" i="2"/>
  <c r="N19" i="2"/>
  <c r="M19" i="2"/>
  <c r="L19" i="2"/>
  <c r="K19" i="2"/>
  <c r="P18" i="2"/>
  <c r="O18" i="2"/>
  <c r="N18" i="2"/>
  <c r="M18" i="2"/>
  <c r="L18" i="2"/>
  <c r="K18" i="2"/>
  <c r="K16" i="2"/>
  <c r="K15" i="2"/>
  <c r="K14" i="2"/>
  <c r="K13" i="2"/>
  <c r="K12" i="2"/>
  <c r="K11" i="2"/>
  <c r="K10" i="2"/>
  <c r="K9" i="2"/>
  <c r="K8" i="2"/>
  <c r="O6" i="2"/>
  <c r="K5" i="2"/>
  <c r="E5" i="2"/>
  <c r="K4" i="2"/>
  <c r="E4" i="2"/>
  <c r="K3" i="2"/>
  <c r="E3" i="2"/>
  <c r="A3" i="2"/>
  <c r="K2" i="2"/>
  <c r="E2" i="2" s="1"/>
  <c r="J112" i="1"/>
  <c r="J111" i="1"/>
  <c r="J110" i="1"/>
  <c r="J109" i="1"/>
  <c r="J108" i="1"/>
  <c r="J107" i="1"/>
  <c r="J106" i="1"/>
  <c r="J105" i="1"/>
  <c r="J104" i="1"/>
  <c r="J102" i="1"/>
  <c r="J101" i="1"/>
  <c r="J100" i="1"/>
  <c r="J99" i="1"/>
  <c r="J98" i="1"/>
  <c r="J97" i="1"/>
  <c r="J96" i="1"/>
  <c r="J95" i="1"/>
  <c r="J94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A40" i="1"/>
  <c r="A44" i="1" s="1"/>
  <c r="A39" i="1"/>
  <c r="A43" i="1" s="1"/>
  <c r="A38" i="1"/>
  <c r="A42" i="1" s="1"/>
  <c r="O6" i="1"/>
  <c r="A5" i="1" s="1"/>
  <c r="K5" i="1"/>
  <c r="J8" i="3" s="1"/>
  <c r="K4" i="1"/>
  <c r="J5" i="3" s="1"/>
  <c r="E5" i="3" s="1"/>
  <c r="K3" i="1"/>
  <c r="B85" i="2" s="1"/>
  <c r="C85" i="2" s="1"/>
  <c r="K2" i="1"/>
  <c r="B32" i="1" s="1"/>
  <c r="C32" i="1" s="1"/>
  <c r="E32" i="1" s="1"/>
  <c r="L8" i="2" l="1"/>
  <c r="L12" i="2"/>
  <c r="L11" i="2"/>
  <c r="E85" i="2"/>
  <c r="V85" i="2"/>
  <c r="L10" i="2"/>
  <c r="L9" i="2"/>
  <c r="L13" i="2"/>
  <c r="B18" i="1"/>
  <c r="C18" i="1" s="1"/>
  <c r="E18" i="1" s="1"/>
  <c r="B24" i="1"/>
  <c r="C24" i="1" s="1"/>
  <c r="E24" i="1" s="1"/>
  <c r="B36" i="1"/>
  <c r="C36" i="1" s="1"/>
  <c r="E36" i="1" s="1"/>
  <c r="B40" i="1"/>
  <c r="C40" i="1" s="1"/>
  <c r="E40" i="1" s="1"/>
  <c r="B10" i="2"/>
  <c r="C10" i="2" s="1"/>
  <c r="E10" i="2" s="1"/>
  <c r="B14" i="2"/>
  <c r="C14" i="2" s="1"/>
  <c r="E14" i="2" s="1"/>
  <c r="B19" i="2"/>
  <c r="C19" i="2" s="1"/>
  <c r="E19" i="2" s="1"/>
  <c r="B23" i="2"/>
  <c r="C23" i="2" s="1"/>
  <c r="E23" i="2" s="1"/>
  <c r="B28" i="2"/>
  <c r="C28" i="2" s="1"/>
  <c r="E28" i="2" s="1"/>
  <c r="B32" i="2"/>
  <c r="C32" i="2" s="1"/>
  <c r="E32" i="2" s="1"/>
  <c r="B36" i="2"/>
  <c r="C36" i="2" s="1"/>
  <c r="E36" i="2" s="1"/>
  <c r="B41" i="2"/>
  <c r="C41" i="2" s="1"/>
  <c r="E41" i="2" s="1"/>
  <c r="B45" i="2"/>
  <c r="C45" i="2" s="1"/>
  <c r="E45" i="2" s="1"/>
  <c r="B50" i="2"/>
  <c r="C50" i="2" s="1"/>
  <c r="E50" i="2" s="1"/>
  <c r="B54" i="2"/>
  <c r="C54" i="2" s="1"/>
  <c r="E54" i="2" s="1"/>
  <c r="B59" i="2"/>
  <c r="C59" i="2" s="1"/>
  <c r="E59" i="2" s="1"/>
  <c r="B63" i="2"/>
  <c r="C63" i="2" s="1"/>
  <c r="E63" i="2" s="1"/>
  <c r="B68" i="2"/>
  <c r="C68" i="2" s="1"/>
  <c r="E68" i="2" s="1"/>
  <c r="B72" i="2"/>
  <c r="C72" i="2" s="1"/>
  <c r="E72" i="2" s="1"/>
  <c r="B76" i="2"/>
  <c r="C76" i="2" s="1"/>
  <c r="E76" i="2" s="1"/>
  <c r="J3" i="3"/>
  <c r="E3" i="3" s="1"/>
  <c r="B39" i="1"/>
  <c r="C39" i="1" s="1"/>
  <c r="E39" i="1" s="1"/>
  <c r="B42" i="1"/>
  <c r="C42" i="1" s="1"/>
  <c r="E42" i="1" s="1"/>
  <c r="B43" i="1"/>
  <c r="C43" i="1" s="1"/>
  <c r="E43" i="1" s="1"/>
  <c r="B44" i="1"/>
  <c r="C44" i="1" s="1"/>
  <c r="E44" i="1" s="1"/>
  <c r="B11" i="1"/>
  <c r="C11" i="1" s="1"/>
  <c r="E11" i="1" s="1"/>
  <c r="B17" i="1"/>
  <c r="C17" i="1" s="1"/>
  <c r="E17" i="1" s="1"/>
  <c r="B23" i="1"/>
  <c r="C23" i="1" s="1"/>
  <c r="E23" i="1" s="1"/>
  <c r="B29" i="1"/>
  <c r="C29" i="1" s="1"/>
  <c r="E29" i="1" s="1"/>
  <c r="B35" i="1"/>
  <c r="C35" i="1" s="1"/>
  <c r="E35" i="1" s="1"/>
  <c r="B11" i="2"/>
  <c r="C11" i="2" s="1"/>
  <c r="E11" i="2" s="1"/>
  <c r="B15" i="2"/>
  <c r="C15" i="2" s="1"/>
  <c r="E15" i="2" s="1"/>
  <c r="B20" i="2"/>
  <c r="C20" i="2" s="1"/>
  <c r="E20" i="2" s="1"/>
  <c r="B24" i="2"/>
  <c r="C24" i="2" s="1"/>
  <c r="E24" i="2" s="1"/>
  <c r="B29" i="2"/>
  <c r="C29" i="2" s="1"/>
  <c r="E29" i="2" s="1"/>
  <c r="B33" i="2"/>
  <c r="C33" i="2" s="1"/>
  <c r="E33" i="2" s="1"/>
  <c r="B38" i="2"/>
  <c r="C38" i="2" s="1"/>
  <c r="E38" i="2" s="1"/>
  <c r="B42" i="2"/>
  <c r="C42" i="2" s="1"/>
  <c r="E42" i="2" s="1"/>
  <c r="B46" i="2"/>
  <c r="C46" i="2" s="1"/>
  <c r="E46" i="2" s="1"/>
  <c r="B51" i="2"/>
  <c r="C51" i="2" s="1"/>
  <c r="E51" i="2" s="1"/>
  <c r="B55" i="2"/>
  <c r="C55" i="2" s="1"/>
  <c r="E55" i="2" s="1"/>
  <c r="B60" i="2"/>
  <c r="C60" i="2" s="1"/>
  <c r="E60" i="2" s="1"/>
  <c r="B64" i="2"/>
  <c r="C64" i="2" s="1"/>
  <c r="E64" i="2" s="1"/>
  <c r="B69" i="2"/>
  <c r="C69" i="2" s="1"/>
  <c r="E69" i="2" s="1"/>
  <c r="B73" i="2"/>
  <c r="C73" i="2" s="1"/>
  <c r="E73" i="2" s="1"/>
  <c r="B78" i="2"/>
  <c r="C78" i="2" s="1"/>
  <c r="B80" i="2"/>
  <c r="C80" i="2" s="1"/>
  <c r="B82" i="2"/>
  <c r="C82" i="2" s="1"/>
  <c r="B84" i="2"/>
  <c r="C84" i="2" s="1"/>
  <c r="B86" i="2"/>
  <c r="C86" i="2" s="1"/>
  <c r="J2" i="3"/>
  <c r="E2" i="3" s="1"/>
  <c r="B12" i="1"/>
  <c r="C12" i="1" s="1"/>
  <c r="E12" i="1" s="1"/>
  <c r="B30" i="1"/>
  <c r="C30" i="1" s="1"/>
  <c r="E30" i="1" s="1"/>
  <c r="B38" i="1"/>
  <c r="C38" i="1" s="1"/>
  <c r="E38" i="1" s="1"/>
  <c r="B21" i="1"/>
  <c r="C21" i="1" s="1"/>
  <c r="E21" i="1" s="1"/>
  <c r="B27" i="1"/>
  <c r="C27" i="1" s="1"/>
  <c r="E27" i="1" s="1"/>
  <c r="B8" i="2"/>
  <c r="C8" i="2" s="1"/>
  <c r="E8" i="2" s="1"/>
  <c r="B12" i="2"/>
  <c r="C12" i="2" s="1"/>
  <c r="E12" i="2" s="1"/>
  <c r="B16" i="2"/>
  <c r="C16" i="2" s="1"/>
  <c r="E16" i="2" s="1"/>
  <c r="B21" i="2"/>
  <c r="C21" i="2" s="1"/>
  <c r="E21" i="2" s="1"/>
  <c r="B25" i="2"/>
  <c r="C25" i="2" s="1"/>
  <c r="E25" i="2" s="1"/>
  <c r="B30" i="2"/>
  <c r="C30" i="2" s="1"/>
  <c r="E30" i="2" s="1"/>
  <c r="B34" i="2"/>
  <c r="C34" i="2" s="1"/>
  <c r="E34" i="2" s="1"/>
  <c r="B39" i="2"/>
  <c r="C39" i="2" s="1"/>
  <c r="E39" i="2" s="1"/>
  <c r="B43" i="2"/>
  <c r="C43" i="2" s="1"/>
  <c r="E43" i="2" s="1"/>
  <c r="B48" i="2"/>
  <c r="C48" i="2" s="1"/>
  <c r="E48" i="2" s="1"/>
  <c r="B52" i="2"/>
  <c r="C52" i="2" s="1"/>
  <c r="E52" i="2" s="1"/>
  <c r="B56" i="2"/>
  <c r="C56" i="2" s="1"/>
  <c r="E56" i="2" s="1"/>
  <c r="B61" i="2"/>
  <c r="C61" i="2" s="1"/>
  <c r="E61" i="2" s="1"/>
  <c r="B65" i="2"/>
  <c r="C65" i="2" s="1"/>
  <c r="E65" i="2" s="1"/>
  <c r="B70" i="2"/>
  <c r="C70" i="2" s="1"/>
  <c r="E70" i="2" s="1"/>
  <c r="B74" i="2"/>
  <c r="C74" i="2" s="1"/>
  <c r="E74" i="2" s="1"/>
  <c r="B9" i="1"/>
  <c r="C9" i="1" s="1"/>
  <c r="E9" i="1" s="1"/>
  <c r="B15" i="1"/>
  <c r="C15" i="1" s="1"/>
  <c r="E15" i="1" s="1"/>
  <c r="B33" i="1"/>
  <c r="C33" i="1" s="1"/>
  <c r="E33" i="1" s="1"/>
  <c r="E2" i="1"/>
  <c r="B8" i="1"/>
  <c r="C8" i="1" s="1"/>
  <c r="E8" i="1" s="1"/>
  <c r="B14" i="1"/>
  <c r="C14" i="1" s="1"/>
  <c r="E14" i="1" s="1"/>
  <c r="B20" i="1"/>
  <c r="C20" i="1" s="1"/>
  <c r="E20" i="1" s="1"/>
  <c r="B26" i="1"/>
  <c r="C26" i="1" s="1"/>
  <c r="E26" i="1" s="1"/>
  <c r="B9" i="2"/>
  <c r="C9" i="2" s="1"/>
  <c r="E9" i="2" s="1"/>
  <c r="B13" i="2"/>
  <c r="C13" i="2" s="1"/>
  <c r="E13" i="2" s="1"/>
  <c r="B18" i="2"/>
  <c r="C18" i="2" s="1"/>
  <c r="E18" i="2" s="1"/>
  <c r="B22" i="2"/>
  <c r="C22" i="2" s="1"/>
  <c r="E22" i="2" s="1"/>
  <c r="B26" i="2"/>
  <c r="C26" i="2" s="1"/>
  <c r="E26" i="2" s="1"/>
  <c r="B31" i="2"/>
  <c r="C31" i="2" s="1"/>
  <c r="E31" i="2" s="1"/>
  <c r="B35" i="2"/>
  <c r="C35" i="2" s="1"/>
  <c r="E35" i="2" s="1"/>
  <c r="B40" i="2"/>
  <c r="C40" i="2" s="1"/>
  <c r="E40" i="2" s="1"/>
  <c r="B44" i="2"/>
  <c r="C44" i="2" s="1"/>
  <c r="E44" i="2" s="1"/>
  <c r="B49" i="2"/>
  <c r="C49" i="2" s="1"/>
  <c r="E49" i="2" s="1"/>
  <c r="B53" i="2"/>
  <c r="C53" i="2" s="1"/>
  <c r="E53" i="2" s="1"/>
  <c r="B58" i="2"/>
  <c r="C58" i="2" s="1"/>
  <c r="E58" i="2" s="1"/>
  <c r="B62" i="2"/>
  <c r="C62" i="2" s="1"/>
  <c r="E62" i="2" s="1"/>
  <c r="B66" i="2"/>
  <c r="C66" i="2" s="1"/>
  <c r="E66" i="2" s="1"/>
  <c r="B71" i="2"/>
  <c r="C71" i="2" s="1"/>
  <c r="E71" i="2" s="1"/>
  <c r="B75" i="2"/>
  <c r="C75" i="2" s="1"/>
  <c r="E75" i="2" s="1"/>
  <c r="B79" i="2"/>
  <c r="C79" i="2" s="1"/>
  <c r="B81" i="2"/>
  <c r="C81" i="2" s="1"/>
  <c r="B83" i="2"/>
  <c r="C83" i="2" s="1"/>
  <c r="L86" i="2" l="1"/>
  <c r="L82" i="2"/>
  <c r="L80" i="2"/>
  <c r="L74" i="2"/>
  <c r="L69" i="2"/>
  <c r="L40" i="2"/>
  <c r="L35" i="2"/>
  <c r="L31" i="2"/>
  <c r="E84" i="2"/>
  <c r="V84" i="2"/>
  <c r="M9" i="2"/>
  <c r="M12" i="2"/>
  <c r="L83" i="2"/>
  <c r="L75" i="2"/>
  <c r="L70" i="2"/>
  <c r="L72" i="2"/>
  <c r="L36" i="2"/>
  <c r="L32" i="2"/>
  <c r="E83" i="2"/>
  <c r="V83" i="2"/>
  <c r="E82" i="2"/>
  <c r="V82" i="2"/>
  <c r="L85" i="2"/>
  <c r="L78" i="2"/>
  <c r="L84" i="2"/>
  <c r="L76" i="2"/>
  <c r="L71" i="2"/>
  <c r="L66" i="2"/>
  <c r="L41" i="2"/>
  <c r="L38" i="2"/>
  <c r="L33" i="2"/>
  <c r="L29" i="2"/>
  <c r="L15" i="2"/>
  <c r="E81" i="2"/>
  <c r="V81" i="2"/>
  <c r="L14" i="2"/>
  <c r="E80" i="2"/>
  <c r="V80" i="2"/>
  <c r="M13" i="2"/>
  <c r="M11" i="2"/>
  <c r="M8" i="2"/>
  <c r="L81" i="2"/>
  <c r="L79" i="2"/>
  <c r="L73" i="2"/>
  <c r="L68" i="2"/>
  <c r="L39" i="2"/>
  <c r="L34" i="2"/>
  <c r="L30" i="2"/>
  <c r="L16" i="2"/>
  <c r="E79" i="2"/>
  <c r="L6" i="1" s="1"/>
  <c r="V79" i="2"/>
  <c r="E86" i="2"/>
  <c r="V86" i="2"/>
  <c r="E78" i="2"/>
  <c r="V78" i="2"/>
  <c r="M10" i="2"/>
  <c r="N8" i="2" l="1"/>
  <c r="M16" i="2"/>
  <c r="M79" i="2"/>
  <c r="M30" i="2"/>
  <c r="M39" i="2"/>
  <c r="M73" i="2"/>
  <c r="M81" i="2"/>
  <c r="N11" i="2"/>
  <c r="M29" i="2"/>
  <c r="M38" i="2"/>
  <c r="M66" i="2"/>
  <c r="M76" i="2"/>
  <c r="M78" i="2"/>
  <c r="M36" i="2"/>
  <c r="M70" i="2"/>
  <c r="M83" i="2"/>
  <c r="N9" i="2"/>
  <c r="M31" i="2"/>
  <c r="M40" i="2"/>
  <c r="M74" i="2"/>
  <c r="M82" i="2"/>
  <c r="K9" i="3"/>
  <c r="A1" i="3" s="1"/>
  <c r="A1" i="1"/>
  <c r="L6" i="2"/>
  <c r="A1" i="2" s="1"/>
  <c r="M34" i="2"/>
  <c r="N13" i="2"/>
  <c r="M14" i="2"/>
  <c r="M15" i="2"/>
  <c r="M33" i="2"/>
  <c r="M41" i="2"/>
  <c r="M71" i="2"/>
  <c r="M84" i="2"/>
  <c r="M85" i="2"/>
  <c r="N12" i="2"/>
  <c r="N10" i="2"/>
  <c r="M68" i="2"/>
  <c r="M32" i="2"/>
  <c r="M72" i="2"/>
  <c r="M75" i="2"/>
  <c r="M35" i="2"/>
  <c r="M69" i="2"/>
  <c r="M80" i="2"/>
  <c r="M86" i="2"/>
  <c r="N80" i="2" l="1"/>
  <c r="N35" i="2"/>
  <c r="N72" i="2"/>
  <c r="N68" i="2"/>
  <c r="P12" i="2"/>
  <c r="O12" i="2"/>
  <c r="N84" i="2"/>
  <c r="N41" i="2"/>
  <c r="N15" i="2"/>
  <c r="P13" i="2"/>
  <c r="O13" i="2"/>
  <c r="P11" i="2"/>
  <c r="O11" i="2"/>
  <c r="O10" i="2"/>
  <c r="P10" i="2"/>
  <c r="N74" i="2"/>
  <c r="N31" i="2"/>
  <c r="N83" i="2"/>
  <c r="N36" i="2"/>
  <c r="N76" i="2"/>
  <c r="N38" i="2"/>
  <c r="N73" i="2"/>
  <c r="N30" i="2"/>
  <c r="N16" i="2"/>
  <c r="N86" i="2"/>
  <c r="N69" i="2"/>
  <c r="N75" i="2"/>
  <c r="N32" i="2"/>
  <c r="N85" i="2"/>
  <c r="N71" i="2"/>
  <c r="N33" i="2"/>
  <c r="N14" i="2"/>
  <c r="N34" i="2"/>
  <c r="P9" i="2"/>
  <c r="O9" i="2"/>
  <c r="N82" i="2"/>
  <c r="N40" i="2"/>
  <c r="N70" i="2"/>
  <c r="N78" i="2"/>
  <c r="N66" i="2"/>
  <c r="N29" i="2"/>
  <c r="N81" i="2"/>
  <c r="N39" i="2"/>
  <c r="N79" i="2"/>
  <c r="P8" i="2"/>
  <c r="O8" i="2"/>
  <c r="P39" i="2" l="1"/>
  <c r="O39" i="2"/>
  <c r="P29" i="2"/>
  <c r="O29" i="2"/>
  <c r="P78" i="2"/>
  <c r="O78" i="2"/>
  <c r="P40" i="2"/>
  <c r="O40" i="2"/>
  <c r="P14" i="2"/>
  <c r="O14" i="2"/>
  <c r="P71" i="2"/>
  <c r="O71" i="2"/>
  <c r="P32" i="2"/>
  <c r="O32" i="2"/>
  <c r="P69" i="2"/>
  <c r="O69" i="2"/>
  <c r="P16" i="2"/>
  <c r="O16" i="2"/>
  <c r="P73" i="2"/>
  <c r="O73" i="2"/>
  <c r="P76" i="2"/>
  <c r="O76" i="2"/>
  <c r="P83" i="2"/>
  <c r="O83" i="2"/>
  <c r="P74" i="2"/>
  <c r="O74" i="2"/>
  <c r="P15" i="2"/>
  <c r="O15" i="2"/>
  <c r="P84" i="2"/>
  <c r="O84" i="2"/>
  <c r="P68" i="2"/>
  <c r="O68" i="2"/>
  <c r="P35" i="2"/>
  <c r="O35" i="2"/>
  <c r="P79" i="2"/>
  <c r="O79" i="2"/>
  <c r="P81" i="2"/>
  <c r="O81" i="2"/>
  <c r="P66" i="2"/>
  <c r="O66" i="2"/>
  <c r="P70" i="2"/>
  <c r="O70" i="2"/>
  <c r="P82" i="2"/>
  <c r="O82" i="2"/>
  <c r="P34" i="2"/>
  <c r="O34" i="2"/>
  <c r="P33" i="2"/>
  <c r="O33" i="2"/>
  <c r="P85" i="2"/>
  <c r="O85" i="2"/>
  <c r="P75" i="2"/>
  <c r="O75" i="2"/>
  <c r="P86" i="2"/>
  <c r="O86" i="2"/>
  <c r="P30" i="2"/>
  <c r="O30" i="2"/>
  <c r="P38" i="2"/>
  <c r="O38" i="2"/>
  <c r="P36" i="2"/>
  <c r="O36" i="2"/>
  <c r="P31" i="2"/>
  <c r="O31" i="2"/>
  <c r="P41" i="2"/>
  <c r="O41" i="2"/>
  <c r="P72" i="2"/>
  <c r="O72" i="2"/>
  <c r="P80" i="2"/>
  <c r="O80" i="2"/>
</calcChain>
</file>

<file path=xl/sharedStrings.xml><?xml version="1.0" encoding="utf-8"?>
<sst xmlns="http://schemas.openxmlformats.org/spreadsheetml/2006/main" count="1311" uniqueCount="324">
  <si>
    <r>
      <t>Ваш понижающий коэффициент:</t>
    </r>
    <r>
      <rPr>
        <sz val="10"/>
        <color rgb="FFFF0000"/>
        <rFont val="Times New Roman"/>
        <family val="1"/>
        <charset val="204"/>
      </rPr>
      <t/>
    </r>
  </si>
  <si>
    <r>
      <rPr>
        <sz val="10"/>
        <color rgb="FFFF000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 xml:space="preserve"> - максимум</t>
    </r>
  </si>
  <si>
    <r>
      <t xml:space="preserve">Оформленный заказ отправлять на </t>
    </r>
    <r>
      <rPr>
        <b/>
        <u/>
        <sz val="14"/>
        <color rgb="FF0070C0"/>
        <rFont val="Times New Roman"/>
        <family val="1"/>
        <charset val="204"/>
      </rPr>
      <t>opt@eGlycol.ru</t>
    </r>
  </si>
  <si>
    <t>Фасовка PG,VG и базис:</t>
  </si>
  <si>
    <r>
      <t xml:space="preserve">Пороговые значения: </t>
    </r>
    <r>
      <rPr>
        <sz val="7"/>
        <color rgb="FFFF0000"/>
        <rFont val="Times New Roman"/>
        <family val="1"/>
        <charset val="204"/>
      </rPr>
      <t>5, 10, 15, 20</t>
    </r>
  </si>
  <si>
    <t>Наименование</t>
  </si>
  <si>
    <t>Цена за единицу, рублей</t>
  </si>
  <si>
    <t>Цена за упаковку, рублей</t>
  </si>
  <si>
    <t>Заказ, 
штук</t>
  </si>
  <si>
    <t>Итог:</t>
  </si>
  <si>
    <t>Выбери параметр:</t>
  </si>
  <si>
    <t>Заказ:</t>
  </si>
  <si>
    <t>Компоненты, 100мл (круглая)</t>
  </si>
  <si>
    <t>Глицерин Glaconchemie 100мл 100 штук (круглая)</t>
  </si>
  <si>
    <t>Выбери 
флакон</t>
  </si>
  <si>
    <t>Выбери крышку</t>
  </si>
  <si>
    <t>Выбери этикетку</t>
  </si>
  <si>
    <t>-</t>
  </si>
  <si>
    <t>Выбери соотношение</t>
  </si>
  <si>
    <t>Пропиленгликоль SKC 100мл 100 штук  (круглая)</t>
  </si>
  <si>
    <t>Компоненты, 100мл (квадратная)
(без фирменных этикеток)</t>
  </si>
  <si>
    <t>Глицерин Glaconchemie 100мл 128 штук (квадратная)</t>
  </si>
  <si>
    <t>Без этикетки</t>
  </si>
  <si>
    <t>Коричневый</t>
  </si>
  <si>
    <t>Белая</t>
  </si>
  <si>
    <t>Фирменная</t>
  </si>
  <si>
    <t>70% глицерина</t>
  </si>
  <si>
    <t>Пропиленгликоль SKC 100мл 128 штук (квадратная)</t>
  </si>
  <si>
    <t>Прозрачный</t>
  </si>
  <si>
    <t>Синяя</t>
  </si>
  <si>
    <t>50% глицерина</t>
  </si>
  <si>
    <t>Компоненты, 100мл (плоская с крышкой)</t>
  </si>
  <si>
    <t>Красная</t>
  </si>
  <si>
    <t>30% глицерина</t>
  </si>
  <si>
    <t>Глицерин Glaconchemie 100мл (P) 100 штук</t>
  </si>
  <si>
    <t>Флакон 
коричневый</t>
  </si>
  <si>
    <t>Крышка
белая</t>
  </si>
  <si>
    <t>Укажу сам (Без этикетки)</t>
  </si>
  <si>
    <t>Пропиленгликоль SKC 100мл (P) 100 штук</t>
  </si>
  <si>
    <t>Компоненты, 100мл (плоская с капельницей и крышкой)</t>
  </si>
  <si>
    <t>Глицерин Glaconchemie 100мл (P+) 100 штук</t>
  </si>
  <si>
    <t>Пропиленгликоль SKC 100мл (P+) 100 штук</t>
  </si>
  <si>
    <t>Компоненты, 250мл (квадратная)
(без фирменных этикеток)</t>
  </si>
  <si>
    <t>Глицерин Glaconchemie 250мл 54 штуки</t>
  </si>
  <si>
    <t>Пропиленгликоль SKC 250мл 54 штуки</t>
  </si>
  <si>
    <t>Компоненты, 250мл (круглая)</t>
  </si>
  <si>
    <t>Глицерин Glaconchemie 250мл (P) 40 штук</t>
  </si>
  <si>
    <t>Пропиленгликоль SKC 250мл (P) 40 штук</t>
  </si>
  <si>
    <t>Компоненты, 500мл</t>
  </si>
  <si>
    <t>Глицерин Glaconchemie 500мл 20 штук</t>
  </si>
  <si>
    <t>Крышка 
синяя</t>
  </si>
  <si>
    <t>Пропиленгликоль SKC 500мл 20 штук</t>
  </si>
  <si>
    <t>Компоненты, 10 литров (канистра)</t>
  </si>
  <si>
    <t>Глицерин Glaconchemie 10 литров</t>
  </si>
  <si>
    <t>Канистра
натуральная</t>
  </si>
  <si>
    <t>Этикетка
фирменная</t>
  </si>
  <si>
    <t>Пропиленгликоль SKC 10 литров</t>
  </si>
  <si>
    <t>Компоненты, 20 литров (канистра)</t>
  </si>
  <si>
    <t>Глицерин Glaconchemie 20 литров</t>
  </si>
  <si>
    <t>Пропиленгликоль SKC 20 литров</t>
  </si>
  <si>
    <t>Базис</t>
  </si>
  <si>
    <t>Базис 100мл 10 штук</t>
  </si>
  <si>
    <t>Базис 500мл</t>
  </si>
  <si>
    <t>Добавки, 0,1кг</t>
  </si>
  <si>
    <t>Охлаждающие агенты, 1кг</t>
  </si>
  <si>
    <t>Основа:</t>
  </si>
  <si>
    <r>
      <t xml:space="preserve">Пороговые значения: </t>
    </r>
    <r>
      <rPr>
        <sz val="7"/>
        <color rgb="FFFF0000"/>
        <rFont val="Times New Roman"/>
        <family val="1"/>
        <charset val="204"/>
      </rPr>
      <t>4, 8, 12, 16, 20</t>
    </r>
  </si>
  <si>
    <t>Табак:</t>
  </si>
  <si>
    <r>
      <rPr>
        <sz val="7"/>
        <rFont val="Times New Roman"/>
        <family val="1"/>
        <charset val="204"/>
      </rPr>
      <t>Пороговые значения:</t>
    </r>
    <r>
      <rPr>
        <sz val="7"/>
        <color rgb="FFFF3B3B"/>
        <rFont val="Times New Roman"/>
        <family val="1"/>
        <charset val="204"/>
      </rPr>
      <t xml:space="preserve"> любое целое</t>
    </r>
  </si>
  <si>
    <t>Готовые жидкости:</t>
  </si>
  <si>
    <t>Основа, 100мл (круглая)</t>
  </si>
  <si>
    <t>Основа 100мл 0 мг/мл 100 штук (круглая)</t>
  </si>
  <si>
    <t>Основа 100мл 1,5 мг/мл 100 штук (круглая)</t>
  </si>
  <si>
    <t>Основа 100мл 3 мг/мл 100 штук (круглая)</t>
  </si>
  <si>
    <t>Основа 100мл 4,5 мг/мл 100 штук (круглая)</t>
  </si>
  <si>
    <t>Основа 100мл 6 мг/мл 100 штук (круглая)</t>
  </si>
  <si>
    <t>Основа 100мл 9 мг/мл 100 штук (круглая)</t>
  </si>
  <si>
    <t>Основа 100мл 12 мг/мл 100 штук (круглая)</t>
  </si>
  <si>
    <t>Основа 100мл 15 мг/мл 100 штук (круглая)</t>
  </si>
  <si>
    <t>Основа 100мл 18 мг/мл 100 штук (круглая)</t>
  </si>
  <si>
    <r>
      <t xml:space="preserve">Основа, 100мл (квадратная)
</t>
    </r>
    <r>
      <rPr>
        <b/>
        <sz val="12"/>
        <color rgb="FFFFFF00"/>
        <rFont val="Times New Roman"/>
        <family val="1"/>
        <charset val="204"/>
      </rPr>
      <t>(без фирменных этикеток)</t>
    </r>
  </si>
  <si>
    <t>Основа 100мл 0 мг/мл 128 штук (квадратная)</t>
  </si>
  <si>
    <t>Основа 100мл 1,5 мг/мл 128 штук (квадратная)</t>
  </si>
  <si>
    <t>Основа 100мл 3 мг/мл 128 штук (квадратная)</t>
  </si>
  <si>
    <t>Основа 100мл 4,5 мг/мл 128 штук (квадратная)</t>
  </si>
  <si>
    <t>Основа 100мл 6 мг/мл 128 штук (квадратная)</t>
  </si>
  <si>
    <t>Основа 100мл 9 мг/мл 128 штук (квадратная)</t>
  </si>
  <si>
    <t>Основа 100мл 12 мг/мл 128 штук (квадратная)</t>
  </si>
  <si>
    <t>Основа 100мл 15 мг/мл 128 штук (квадратная)</t>
  </si>
  <si>
    <t>Основа 100мл 18 мг/мл 128 штук (квадратная)</t>
  </si>
  <si>
    <t>Основа, 100мл (плоская с крышкой)</t>
  </si>
  <si>
    <t>Основа 100мл (P) 0 мг/мл 100 штук</t>
  </si>
  <si>
    <t>Крышка 
белая</t>
  </si>
  <si>
    <t>Основа 100мл (P) 1,5 мг/мл 100 штук</t>
  </si>
  <si>
    <t>Основа 100мл (P) 3 мг/мл 100 штук</t>
  </si>
  <si>
    <t>Основа 100мл (P) 4,5 мг/мл 100 штук</t>
  </si>
  <si>
    <t>Основа 100мл (P) 6 мг/мл 100 штук</t>
  </si>
  <si>
    <t>Основа 100мл (P) 9 мг/мл 100 штук</t>
  </si>
  <si>
    <t>Основа 100мл (P) 12 мг/мл 100 штук</t>
  </si>
  <si>
    <t>Основа 100мл (P) 15 мг/мл 100 штук</t>
  </si>
  <si>
    <t>Основа 100мл (P) 18 мг/мл 100 штук</t>
  </si>
  <si>
    <t>Основа, 100мл (плоская с капельницей и крышкой)</t>
  </si>
  <si>
    <t>Основа 100мл (P+) 0 мг/мл 100 штук</t>
  </si>
  <si>
    <t>Основа 100мл (P+) 1,5 мг/мл 100 штук</t>
  </si>
  <si>
    <t>Основа 100мл (P+) 3 мг/мл 100 штук</t>
  </si>
  <si>
    <t>Основа 100мл (P+) 4,5 мг/мл 100 штук</t>
  </si>
  <si>
    <t>Основа 100мл (P+) 6 мг/мл 100 штук</t>
  </si>
  <si>
    <t>Основа 100мл (P+) 9 мг/мл 100 штук</t>
  </si>
  <si>
    <t>Основа 100мл (P+) 12 мг/мл 100 штук</t>
  </si>
  <si>
    <t>Основа 100мл (P+) 15 мг/мл 100 штук</t>
  </si>
  <si>
    <t>Основа 100мл (P+) 18 мг/мл 100 штук</t>
  </si>
  <si>
    <t>Основа, 250мл (квадратная)
(без фирменных этикеток)</t>
  </si>
  <si>
    <t>Основа 250мл 0 мг/мл 54 штуки</t>
  </si>
  <si>
    <t>Основа 250мл 1,5 мг/мл 54 штуки</t>
  </si>
  <si>
    <t>Основа 250мл 3 мг/мл 54 штуки</t>
  </si>
  <si>
    <t>Основа 250мл 4,5 мг/мл 54 штуки</t>
  </si>
  <si>
    <t>Основа 250мл 6 мг/мл 54 штуки</t>
  </si>
  <si>
    <t>Основа 250мл 9 мг/мл 54 штуки</t>
  </si>
  <si>
    <t>Основа 250мл 12 мг/мл 54 штуки</t>
  </si>
  <si>
    <t>Основа 250мл 15 мг/мл 54 штуки</t>
  </si>
  <si>
    <t>Основа 250мл 18 мг/мл 54 штуки</t>
  </si>
  <si>
    <t>Основа, 250мл (круглая)</t>
  </si>
  <si>
    <t>Основа 250мл (P) 0 мг/мл 40 штук</t>
  </si>
  <si>
    <t>Основа 250мл (P) 1,5 мг/мл 40 штук</t>
  </si>
  <si>
    <t>Основа 250мл (P) 3 мг/мл 40 штук</t>
  </si>
  <si>
    <t>Основа 250мл (P) 4,5 мг/мл 40 штук</t>
  </si>
  <si>
    <t>Основа 250мл (P) 6 мг/мл 40 штук</t>
  </si>
  <si>
    <t>Основа 250мл (P) 9 мг/мл 40 штук</t>
  </si>
  <si>
    <t>Основа 250мл (P) 12 мг/мл 40 штук</t>
  </si>
  <si>
    <t>Основа 250мл (P) 15 мг/мл 40 штук</t>
  </si>
  <si>
    <t>Основа 250мл (P) 18 мг/мл 40 штук</t>
  </si>
  <si>
    <t>Основа, 500мл</t>
  </si>
  <si>
    <t>Основа 500мл 0 мг/мл 20 штук</t>
  </si>
  <si>
    <t>Основа 500мл 1,5 мг/мл 20 штук</t>
  </si>
  <si>
    <t>Основа 500мл 3 мг/мл 20 штук</t>
  </si>
  <si>
    <t>Основа 500мл 4,5 мг/мл 20 штук</t>
  </si>
  <si>
    <t>Основа 500мл 6 мг/мл 20 штук</t>
  </si>
  <si>
    <t>Основа 500мл 9 мг/мл 20 штук</t>
  </si>
  <si>
    <t>Основа 500мл 12 мг/мл 20 штук</t>
  </si>
  <si>
    <t>Основа 500мл 15 мг/мл 20 штук</t>
  </si>
  <si>
    <t>Основа 500мл 18 мг/мл 20 штук</t>
  </si>
  <si>
    <t>Основа, 10 литров (канистра)</t>
  </si>
  <si>
    <t xml:space="preserve">Основа 10 литров 0 мг/мл </t>
  </si>
  <si>
    <t>Канистра 
натуральная</t>
  </si>
  <si>
    <t>Крышка 
красная</t>
  </si>
  <si>
    <t>Этикетка 
фирменная</t>
  </si>
  <si>
    <t xml:space="preserve">Основа 10 литров 1,5 мг/мл </t>
  </si>
  <si>
    <t xml:space="preserve">Основа 10 литров 3 мг/мл </t>
  </si>
  <si>
    <t xml:space="preserve">Основа 10 литров 4,5 мг/мл </t>
  </si>
  <si>
    <t xml:space="preserve">Основа 10 литров 6 мг/мл </t>
  </si>
  <si>
    <t xml:space="preserve">Основа 10 литров 9 мг/мл </t>
  </si>
  <si>
    <t xml:space="preserve">Основа 10 литров 12 мг/мл </t>
  </si>
  <si>
    <t xml:space="preserve">Основа 10 литров 15 мг/мл </t>
  </si>
  <si>
    <t xml:space="preserve">Основа 10 литров 18 мг/мл </t>
  </si>
  <si>
    <t>Ваш понижающий коэффициент:</t>
  </si>
  <si>
    <t>Ароматизаторы:</t>
  </si>
  <si>
    <t>Оборудование:</t>
  </si>
  <si>
    <t>PG и VG в бочках:</t>
  </si>
  <si>
    <t>Скидки от общего заказа на флаконы не распространяются</t>
  </si>
  <si>
    <t>Оплата:</t>
  </si>
  <si>
    <t>Флаконы</t>
  </si>
  <si>
    <t>Флакон 10 мл прозрачный 400 штук</t>
  </si>
  <si>
    <t>счёт от ООО,
с НДС</t>
  </si>
  <si>
    <t>Флакон 
прозрачный</t>
  </si>
  <si>
    <t>Флакон 10 мл прозрачный 2000 штук</t>
  </si>
  <si>
    <t>Флакон 30 мл коричневый 240 штук</t>
  </si>
  <si>
    <t>Флакон 30 мл коричневый 1200 штук</t>
  </si>
  <si>
    <t>Флакон 30 мл прозрачный 240 штук</t>
  </si>
  <si>
    <t>Флакон 30 мл прозрачный 1200 штук</t>
  </si>
  <si>
    <t>Флакон 50 мл коричневый 180 штук</t>
  </si>
  <si>
    <t>Флакон 50 мл коричневый 750 штук</t>
  </si>
  <si>
    <t>Флакон 50 мл прозрачный 180 штук</t>
  </si>
  <si>
    <t>Флакон 50 мл прозрачный 750 штук</t>
  </si>
  <si>
    <t>Флакон 55 мл коричневый плоский с крышкой 150 шт</t>
  </si>
  <si>
    <t>Флакон 55 мл коричневый плоский с крышкой 600 шт</t>
  </si>
  <si>
    <t>Флакон 55 мл коричневый плоский
с капельницей и крышкой 150 шт</t>
  </si>
  <si>
    <t>Флакон 55 мл коричневый плоский 
с капельницей и крышкой 600 шт</t>
  </si>
  <si>
    <t>Флакон 100 мл коричневый квадратный 90 штук</t>
  </si>
  <si>
    <t>Флакон 100 мл коричневый квадратный 350 штук</t>
  </si>
  <si>
    <t>Флакон 100 мл прозрачный квадратный 90 штук</t>
  </si>
  <si>
    <t>Флакон 100 мл прозрачный квадратный 350 штук</t>
  </si>
  <si>
    <t>Флакон 100 мл коричневый круглый 80 штук</t>
  </si>
  <si>
    <t>Флакон 100 мл коричневый круглый 300 штук</t>
  </si>
  <si>
    <t>Флакон 100 мл прозрачный круглый 80 штук</t>
  </si>
  <si>
    <t>Флакон 100 мл прозрачный круглый 300 штук</t>
  </si>
  <si>
    <t>Флакон 100 мл коричневый плоский с крышкой 90 штук</t>
  </si>
  <si>
    <t>Флакон 100 мл коричневый плоский с крышкой 500 штук</t>
  </si>
  <si>
    <t>Флакон 100 мл коричневый плоский с капельницей и крышкой 90 штук</t>
  </si>
  <si>
    <t>Флакон 100 мл коричневый плоский с капельницей и крышкой 500 штук</t>
  </si>
  <si>
    <t>Флакон 250 мл коричневый квадратный 50 штук</t>
  </si>
  <si>
    <t>Флакон 250 мл коричневый квадратный 150 штук</t>
  </si>
  <si>
    <t>Флакон 250 мл прозрачный квадратный 50 штук</t>
  </si>
  <si>
    <t>Флакон 250 мл прозрачный квадратный 150 штук</t>
  </si>
  <si>
    <t>Флакон 250 мл коричневый круглый 40 штук</t>
  </si>
  <si>
    <t>счёт от ИП,
без НДС</t>
  </si>
  <si>
    <t>Флакон 250 мл коричневый круглый 250 штук</t>
  </si>
  <si>
    <t>К-т на компоненты:</t>
  </si>
  <si>
    <t>Базовый</t>
  </si>
  <si>
    <t>5 и более</t>
  </si>
  <si>
    <t>10 и более</t>
  </si>
  <si>
    <t>15 и более</t>
  </si>
  <si>
    <t>20 и более</t>
  </si>
  <si>
    <r>
      <t xml:space="preserve">Компоненты, 100 мл круглая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</si>
  <si>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>Глицерин Glaconchemie 100 мл</t>
  </si>
  <si>
    <t>Пропиленгликоль SKC 100 мл</t>
  </si>
  <si>
    <r>
      <t xml:space="preserve">Компоненты, 100 мл квадратная
</t>
    </r>
    <r>
      <rPr>
        <b/>
        <sz val="10"/>
        <color indexed="9"/>
        <rFont val="Times New Roman"/>
        <family val="1"/>
        <charset val="204"/>
      </rPr>
      <t>(коробками по 128 штук)</t>
    </r>
  </si>
  <si>
    <r>
      <t xml:space="preserve">Компоненты, 100 мл (плоская с крышкой)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</si>
  <si>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>Глицерин Glaconchemie 100 мл (P)</t>
  </si>
  <si>
    <t>Пропиленгликоль SKC 100 мл (P)</t>
  </si>
  <si>
    <r>
      <t xml:space="preserve">Компоненты, 100 мл (плоская с капельницей и крышкой)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</si>
  <si>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>Глицерин Glaconchemie 100 мл (P+)</t>
  </si>
  <si>
    <t>Пропиленгликоль SKC 100 мл (P+)</t>
  </si>
  <si>
    <r>
      <t xml:space="preserve">Компоненты, 250 мл
</t>
    </r>
    <r>
      <rPr>
        <b/>
        <sz val="10"/>
        <color indexed="9"/>
        <rFont val="Times New Roman"/>
        <family val="1"/>
        <charset val="204"/>
      </rPr>
      <t>(коробками по 54 штуки)</t>
    </r>
  </si>
  <si>
    <t>Глицерин Glaconchemie 250 мл</t>
  </si>
  <si>
    <t>Пропиленгликоль SKC 250 мл</t>
  </si>
  <si>
    <r>
      <t xml:space="preserve">Компоненты, 250 мл (круглая)
</t>
    </r>
    <r>
      <rPr>
        <b/>
        <sz val="10"/>
        <color indexed="9"/>
        <rFont val="Times New Roman"/>
        <family val="1"/>
        <charset val="204"/>
      </rPr>
      <t>(коробками по 40 штук)</t>
    </r>
  </si>
  <si>
    <t>Глицерин Glaconchemie 250 мл (P)</t>
  </si>
  <si>
    <t>Пропиленгликоль SKC 250 мл (P)</t>
  </si>
  <si>
    <r>
      <t xml:space="preserve">Компоненты, 500 мл
</t>
    </r>
    <r>
      <rPr>
        <b/>
        <sz val="10"/>
        <color indexed="9"/>
        <rFont val="Times New Roman"/>
        <family val="1"/>
        <charset val="204"/>
      </rPr>
      <t>(коробками по 20 штук)</t>
    </r>
  </si>
  <si>
    <t>Глицерин Glaconchemie 500 мл</t>
  </si>
  <si>
    <t>Пропиленгликоль SKC 500 мл</t>
  </si>
  <si>
    <t>Базис 100 мл</t>
  </si>
  <si>
    <t>Базис 500 мл</t>
  </si>
  <si>
    <t>Охлаждающие агенты, 50 г</t>
  </si>
  <si>
    <t>WS-23 (CAS 51115-67-4)</t>
  </si>
  <si>
    <t>Этилмальтол (CAS 4940-11-8)</t>
  </si>
  <si>
    <t>Ментол натуральный (CAS 2216-51-5)</t>
  </si>
  <si>
    <t>Охлаждающие агенты, 1 кг</t>
  </si>
  <si>
    <t>К-т на основу:</t>
  </si>
  <si>
    <t>Количество заказываемой позиции:</t>
  </si>
  <si>
    <r>
      <t xml:space="preserve">Основа, 100 мл (круглая)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</si>
  <si>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>Основа 100 мл 0 мг/мл</t>
  </si>
  <si>
    <t>4 и более</t>
  </si>
  <si>
    <t>8 и более</t>
  </si>
  <si>
    <t>12 и более</t>
  </si>
  <si>
    <t>16 и более</t>
  </si>
  <si>
    <t>Основа 100 мл 1,5 мг/мл</t>
  </si>
  <si>
    <t>Основа 100 мл 3 мг/мл</t>
  </si>
  <si>
    <t>Основа 100 мл 4,5 мг/мл</t>
  </si>
  <si>
    <t xml:space="preserve">Основа 100 мл 6 мг/мл </t>
  </si>
  <si>
    <t xml:space="preserve">Основа 100 мл 9 мг/мл </t>
  </si>
  <si>
    <t xml:space="preserve">Основа 100 мл 12 мг/мл </t>
  </si>
  <si>
    <t xml:space="preserve">Основа 100 мл 15 мг/мл </t>
  </si>
  <si>
    <t xml:space="preserve">Основа 100 мл 18 мг/мл </t>
  </si>
  <si>
    <r>
      <t xml:space="preserve">Основа, 100 мл (квадратная)
</t>
    </r>
    <r>
      <rPr>
        <b/>
        <sz val="10"/>
        <color indexed="9"/>
        <rFont val="Times New Roman"/>
        <family val="1"/>
        <charset val="204"/>
      </rPr>
      <t>(коробками по 128 штук)</t>
    </r>
  </si>
  <si>
    <r>
      <t xml:space="preserve">Основа, 100 мл (плоская с крышкой)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</si>
  <si>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 xml:space="preserve">Основа 100 мл (P) 0 мг/мл </t>
  </si>
  <si>
    <t xml:space="preserve">Основа 100 мл (P) 1,5 мг/мл </t>
  </si>
  <si>
    <t xml:space="preserve">Основа 100 мл (P) 3 мг/мл </t>
  </si>
  <si>
    <t xml:space="preserve">Основа 100 мл (P) 4,5 мг/мл </t>
  </si>
  <si>
    <t xml:space="preserve">Основа 100 мл (P) 6 мг/мл </t>
  </si>
  <si>
    <t xml:space="preserve">Основа 100 мл (P) 9 мг/мл </t>
  </si>
  <si>
    <t xml:space="preserve">Основа 100 мл (P) 12 мг/мл </t>
  </si>
  <si>
    <t xml:space="preserve">Основа 100 мл (P) 15 мг/мл </t>
  </si>
  <si>
    <t xml:space="preserve">Основа 100 мл (P) 18 мг/мл </t>
  </si>
  <si>
    <r>
      <t xml:space="preserve">Основа, 100 мл (плоская с капельницей и крышкой)
</t>
    </r>
    <r>
      <rPr>
        <b/>
        <sz val="10"/>
        <color indexed="9"/>
        <rFont val="Times New Roman"/>
        <family val="1"/>
        <charset val="204"/>
      </rPr>
      <t>(коробками по 100 штук)</t>
    </r>
  </si>
  <si>
    <t xml:space="preserve">Основа 100 мл (P+) 0 мг/мл </t>
  </si>
  <si>
    <t xml:space="preserve">Основа 100 мл (P+) 1,5 мг/мл </t>
  </si>
  <si>
    <t xml:space="preserve">Основа 100 мл (P+) 3 мг/мл </t>
  </si>
  <si>
    <t xml:space="preserve">Основа 100 мл (P+) 4,5 мг/мл </t>
  </si>
  <si>
    <t xml:space="preserve">Основа 100 мл (P+) 6 мг/мл </t>
  </si>
  <si>
    <t xml:space="preserve">Основа 100 мл (P+) 9 мг/мл </t>
  </si>
  <si>
    <t xml:space="preserve">Основа 100 мл (P+) 12 мг/мл </t>
  </si>
  <si>
    <t xml:space="preserve">Основа 100 мл (P+) 15 мг/мл </t>
  </si>
  <si>
    <t xml:space="preserve">Основа 100 мл (P+) 18 мг/мл </t>
  </si>
  <si>
    <r>
      <t xml:space="preserve">Основа, 250 мл (квадратная)
</t>
    </r>
    <r>
      <rPr>
        <b/>
        <sz val="10"/>
        <color indexed="9"/>
        <rFont val="Times New Roman"/>
        <family val="1"/>
        <charset val="204"/>
      </rPr>
      <t>(коробками по 54 штуки)</t>
    </r>
  </si>
  <si>
    <t xml:space="preserve">Основа 250 мл 0 мг/мл </t>
  </si>
  <si>
    <t xml:space="preserve">Основа 250 мл 1,5 мг/мл </t>
  </si>
  <si>
    <t xml:space="preserve">Основа 250 мл 3 мг/мл </t>
  </si>
  <si>
    <t xml:space="preserve">Основа 250 мл 4,5 мг/мл </t>
  </si>
  <si>
    <t xml:space="preserve">Основа 250 мл 6 мг/мл </t>
  </si>
  <si>
    <t xml:space="preserve">Основа 250 мл 9 мг/мл </t>
  </si>
  <si>
    <t xml:space="preserve">Основа 250 мл 12 мг/мл </t>
  </si>
  <si>
    <t xml:space="preserve">Основа 250 мл 15 мг/мл </t>
  </si>
  <si>
    <t xml:space="preserve">Основа 250 мл 18 мг/мл </t>
  </si>
  <si>
    <r>
      <t xml:space="preserve">Основа, 250 мл (круглая)
</t>
    </r>
    <r>
      <rPr>
        <b/>
        <sz val="10"/>
        <color indexed="9"/>
        <rFont val="Times New Roman"/>
        <family val="1"/>
        <charset val="204"/>
      </rPr>
      <t>(коробками по 40 штук)</t>
    </r>
  </si>
  <si>
    <t xml:space="preserve">Основа 250 мл (P) 0 мг/мл </t>
  </si>
  <si>
    <t xml:space="preserve">Основа 250 мл (P) 1,5 мг/мл </t>
  </si>
  <si>
    <t xml:space="preserve">Основа 250 мл (P) 3 мг/мл </t>
  </si>
  <si>
    <t xml:space="preserve">Основа 250 мл (P) 4,5 мг/мл </t>
  </si>
  <si>
    <t xml:space="preserve">Основа 250 мл (P) 6 мг/мл </t>
  </si>
  <si>
    <t xml:space="preserve">Основа 250 мл (P) 9 мг/мл </t>
  </si>
  <si>
    <t xml:space="preserve">Основа 250 мл (P) 12 мг/мл </t>
  </si>
  <si>
    <t xml:space="preserve">Основа 250 мл (P) 15 мг/мл </t>
  </si>
  <si>
    <t xml:space="preserve">Основа 250 мл (P) 18 мг/мл </t>
  </si>
  <si>
    <r>
      <t xml:space="preserve">Основа, 500 мл
</t>
    </r>
    <r>
      <rPr>
        <b/>
        <sz val="10"/>
        <color indexed="9"/>
        <rFont val="Times New Roman"/>
        <family val="1"/>
        <charset val="204"/>
      </rPr>
      <t>(коробками по 20 штук)</t>
    </r>
  </si>
  <si>
    <t xml:space="preserve">Основа 500 мл 0 мг/мл </t>
  </si>
  <si>
    <t xml:space="preserve">Основа 500 мл 1,5 мг/мл </t>
  </si>
  <si>
    <t xml:space="preserve">Основа 500 мл 3 мг/мл </t>
  </si>
  <si>
    <t xml:space="preserve">Основа 500 мл 4,5 мг/мл </t>
  </si>
  <si>
    <t xml:space="preserve">Основа 500 мл 6 мг/мл </t>
  </si>
  <si>
    <t xml:space="preserve">Основа 500 мл 9 мг/мл </t>
  </si>
  <si>
    <t xml:space="preserve">Основа 500 мл 12 мг/мл </t>
  </si>
  <si>
    <t xml:space="preserve">Основа 500 мл 15 мг/мл </t>
  </si>
  <si>
    <t xml:space="preserve">Основа 500 мл 18 мг/мл </t>
  </si>
  <si>
    <r>
      <t xml:space="preserve">Флаконы
</t>
    </r>
    <r>
      <rPr>
        <b/>
        <sz val="10"/>
        <color indexed="9"/>
        <rFont val="Times New Roman"/>
        <family val="1"/>
        <charset val="204"/>
      </rPr>
      <t>(коробками)</t>
    </r>
  </si>
  <si>
    <t>Флакон 10 мл прозрачный 400 шт</t>
  </si>
  <si>
    <t>Флакон 10 мл прозрачный 2000 шт</t>
  </si>
  <si>
    <t>Флакон 30 мл коричневый 240 шт</t>
  </si>
  <si>
    <t>Флакон 30 мл коричневый 1200 шт</t>
  </si>
  <si>
    <t>Флакон 30 мл прозрачный 240 шт</t>
  </si>
  <si>
    <t>Флакон 30 мл прозрачный 1200 шт</t>
  </si>
  <si>
    <t>Флакон 50 мл коричневый 180 шт</t>
  </si>
  <si>
    <t>Флакон 50 мл коричневый 750 шт</t>
  </si>
  <si>
    <t>Флакон 50 мл прозрачный 180 шт</t>
  </si>
  <si>
    <t>Флакон 50 мл прозрачный 750 шт</t>
  </si>
  <si>
    <t>Флакон 100 мл коричневый квадратный 90 шт</t>
  </si>
  <si>
    <t>Флакон 100 мл коричневый квадратный 350 шт</t>
  </si>
  <si>
    <t>Флакон 100 мл прозрачный квадратный 90 шт</t>
  </si>
  <si>
    <t>Флакон 100 мл прозрачный квадратный 350 шт</t>
  </si>
  <si>
    <t>Флакон 100 мл коричневый круглый 80 шт</t>
  </si>
  <si>
    <t>Флакон 100 мл коричневый круглый 300 шт</t>
  </si>
  <si>
    <t>Флакон 100 мл прозрачный круглый 80 шт</t>
  </si>
  <si>
    <t>Флакон 100 мл прозрачный круглый 300 шт</t>
  </si>
  <si>
    <t>Флакон 100 мл коричневый плоский с крышкой 90 шт</t>
  </si>
  <si>
    <t>Флакон 100 мл коричневый плоский с крышкой 500 шт</t>
  </si>
  <si>
    <t>Флакон 100 мл коричневый плоский
с капельницей и крышкой 90 шт</t>
  </si>
  <si>
    <t>Флакон 100 мл коричневый плоский 
с капельницей и крышкой 500 шт</t>
  </si>
  <si>
    <t>Флакон 250 мл коричневый квадратный 50 шт</t>
  </si>
  <si>
    <t>Флакон 250 мл коричневый квадратный 150 шт</t>
  </si>
  <si>
    <t>Флакон 250 мл прозрачный квадратный 50 шт</t>
  </si>
  <si>
    <t>Флакон 250 мл прозрачный квадратный 150 шт</t>
  </si>
  <si>
    <t>Флакон 250 мл коричневый круглый 40 шт</t>
  </si>
  <si>
    <t>Флакон 250 мл коричневый круглый 250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</si>
</sst>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Microsoft Sans Serif"/>
      <family val="2"/>
    </font>
    <font>
      <b/>
      <sz val="14"/>
      <color rgb="FFFFFF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3B3B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FF3B3B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Microsoft Sans Serif"/>
      <family val="2"/>
    </font>
    <font>
      <b/>
      <sz val="14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rgb="FFFF3B3B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9FF6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3" tint="0.39997558519241921"/>
        <bgColor indexed="40"/>
      </patternFill>
    </fill>
    <fill>
      <patternFill patternType="solid">
        <fgColor rgb="FF99FF66"/>
        <bgColor indexed="26"/>
      </patternFill>
    </fill>
    <fill>
      <patternFill patternType="solid">
        <fgColor rgb="FF99FF66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0"/>
      </patternFill>
    </fill>
  </fills>
  <borders count="56">
    <border>
      <left/>
      <right/>
      <top/>
      <bottom/>
      <diagonal/>
    </border>
    <border>
      <left style="thick">
        <color rgb="FFFFFF00"/>
      </left>
      <right style="thick">
        <color rgb="FFFFFF00"/>
      </right>
      <top style="medium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medium">
        <color rgb="FFFFFF00"/>
      </bottom>
      <diagonal/>
    </border>
    <border>
      <left/>
      <right/>
      <top style="thick">
        <color rgb="FFFFFF00"/>
      </top>
      <bottom style="medium">
        <color rgb="FFFFFF00"/>
      </bottom>
      <diagonal/>
    </border>
    <border>
      <left/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n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91">
    <xf numFmtId="0" fontId="0" fillId="0" borderId="0" xfId="0"/>
    <xf numFmtId="0" fontId="1" fillId="0" borderId="0" xfId="1"/>
    <xf numFmtId="4" fontId="2" fillId="2" borderId="11" xfId="1" applyNumberFormat="1" applyFont="1" applyFill="1" applyBorder="1" applyAlignment="1" applyProtection="1">
      <alignment vertical="center" wrapText="1"/>
    </xf>
    <xf numFmtId="4" fontId="2" fillId="2" borderId="0" xfId="1" applyNumberFormat="1" applyFont="1" applyFill="1" applyBorder="1" applyAlignment="1" applyProtection="1">
      <alignment vertical="center" wrapText="1"/>
    </xf>
    <xf numFmtId="2" fontId="7" fillId="8" borderId="10" xfId="1" applyNumberFormat="1" applyFont="1" applyFill="1" applyBorder="1" applyAlignment="1" applyProtection="1">
      <alignment horizontal="center" vertical="center" wrapText="1"/>
    </xf>
    <xf numFmtId="0" fontId="13" fillId="9" borderId="13" xfId="1" applyFont="1" applyFill="1" applyBorder="1" applyAlignment="1" applyProtection="1">
      <alignment horizontal="center" vertical="center"/>
    </xf>
    <xf numFmtId="0" fontId="14" fillId="9" borderId="13" xfId="1" applyFont="1" applyFill="1" applyBorder="1" applyAlignment="1" applyProtection="1">
      <alignment horizontal="center" vertical="center" wrapText="1"/>
    </xf>
    <xf numFmtId="2" fontId="3" fillId="8" borderId="13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right"/>
    </xf>
    <xf numFmtId="2" fontId="15" fillId="0" borderId="0" xfId="1" applyNumberFormat="1" applyFont="1"/>
    <xf numFmtId="2" fontId="17" fillId="8" borderId="19" xfId="1" applyNumberFormat="1" applyFont="1" applyFill="1" applyBorder="1" applyAlignment="1" applyProtection="1">
      <alignment vertical="center"/>
    </xf>
    <xf numFmtId="2" fontId="17" fillId="8" borderId="19" xfId="1" applyNumberFormat="1" applyFont="1" applyFill="1" applyBorder="1" applyAlignment="1" applyProtection="1">
      <alignment horizontal="center" vertical="center"/>
    </xf>
    <xf numFmtId="0" fontId="17" fillId="10" borderId="19" xfId="1" applyFont="1" applyFill="1" applyBorder="1" applyAlignment="1" applyProtection="1">
      <alignment horizontal="center" vertical="center"/>
    </xf>
    <xf numFmtId="49" fontId="6" fillId="11" borderId="19" xfId="1" applyNumberFormat="1" applyFont="1" applyFill="1" applyBorder="1" applyAlignment="1" applyProtection="1">
      <alignment horizontal="center" vertical="center" wrapText="1"/>
    </xf>
    <xf numFmtId="49" fontId="6" fillId="12" borderId="19" xfId="1" applyNumberFormat="1" applyFont="1" applyFill="1" applyBorder="1" applyAlignment="1" applyProtection="1">
      <alignment horizontal="center" vertical="center"/>
    </xf>
    <xf numFmtId="2" fontId="17" fillId="13" borderId="20" xfId="1" applyNumberFormat="1" applyFont="1" applyFill="1" applyBorder="1" applyAlignment="1" applyProtection="1">
      <alignment vertical="center"/>
    </xf>
    <xf numFmtId="2" fontId="17" fillId="13" borderId="20" xfId="1" applyNumberFormat="1" applyFont="1" applyFill="1" applyBorder="1" applyAlignment="1" applyProtection="1">
      <alignment horizontal="center" vertical="center"/>
    </xf>
    <xf numFmtId="0" fontId="17" fillId="10" borderId="20" xfId="1" applyFont="1" applyFill="1" applyBorder="1" applyAlignment="1" applyProtection="1">
      <alignment horizontal="center" vertical="center"/>
    </xf>
    <xf numFmtId="49" fontId="6" fillId="12" borderId="20" xfId="1" applyNumberFormat="1" applyFont="1" applyFill="1" applyBorder="1" applyAlignment="1" applyProtection="1">
      <alignment horizontal="center" vertical="center"/>
    </xf>
    <xf numFmtId="49" fontId="4" fillId="12" borderId="19" xfId="1" applyNumberFormat="1" applyFont="1" applyFill="1" applyBorder="1" applyAlignment="1" applyProtection="1">
      <alignment horizontal="center" vertical="center" wrapText="1"/>
    </xf>
    <xf numFmtId="49" fontId="6" fillId="13" borderId="21" xfId="1" applyNumberFormat="1" applyFont="1" applyFill="1" applyBorder="1" applyProtection="1"/>
    <xf numFmtId="49" fontId="6" fillId="13" borderId="22" xfId="1" applyNumberFormat="1" applyFont="1" applyFill="1" applyBorder="1" applyProtection="1"/>
    <xf numFmtId="2" fontId="1" fillId="0" borderId="0" xfId="1" applyNumberFormat="1"/>
    <xf numFmtId="49" fontId="4" fillId="12" borderId="20" xfId="1" applyNumberFormat="1" applyFont="1" applyFill="1" applyBorder="1" applyAlignment="1" applyProtection="1">
      <alignment horizontal="center" vertical="center" wrapText="1"/>
    </xf>
    <xf numFmtId="0" fontId="1" fillId="0" borderId="22" xfId="1" applyBorder="1"/>
    <xf numFmtId="49" fontId="4" fillId="12" borderId="19" xfId="1" applyNumberFormat="1" applyFont="1" applyFill="1" applyBorder="1" applyAlignment="1" applyProtection="1">
      <alignment horizontal="center" vertical="center"/>
    </xf>
    <xf numFmtId="49" fontId="4" fillId="12" borderId="20" xfId="1" applyNumberFormat="1" applyFont="1" applyFill="1" applyBorder="1" applyAlignment="1" applyProtection="1">
      <alignment horizontal="center" vertical="center"/>
    </xf>
    <xf numFmtId="2" fontId="17" fillId="13" borderId="26" xfId="1" applyNumberFormat="1" applyFont="1" applyFill="1" applyBorder="1" applyAlignment="1" applyProtection="1">
      <alignment horizontal="center" vertical="center"/>
    </xf>
    <xf numFmtId="2" fontId="17" fillId="13" borderId="22" xfId="1" applyNumberFormat="1" applyFont="1" applyFill="1" applyBorder="1" applyAlignment="1" applyProtection="1">
      <alignment vertical="center"/>
    </xf>
    <xf numFmtId="2" fontId="17" fillId="13" borderId="22" xfId="1" applyNumberFormat="1" applyFont="1" applyFill="1" applyBorder="1" applyAlignment="1" applyProtection="1">
      <alignment horizontal="center" vertical="center"/>
    </xf>
    <xf numFmtId="0" fontId="17" fillId="10" borderId="22" xfId="1" applyFont="1" applyFill="1" applyBorder="1" applyAlignment="1" applyProtection="1">
      <alignment horizontal="center" vertical="center"/>
    </xf>
    <xf numFmtId="49" fontId="6" fillId="12" borderId="22" xfId="1" applyNumberFormat="1" applyFont="1" applyFill="1" applyBorder="1" applyAlignment="1" applyProtection="1">
      <alignment horizontal="center" vertical="center"/>
    </xf>
    <xf numFmtId="2" fontId="17" fillId="14" borderId="20" xfId="1" applyNumberFormat="1" applyFont="1" applyFill="1" applyBorder="1" applyAlignment="1" applyProtection="1">
      <alignment vertical="center"/>
    </xf>
    <xf numFmtId="2" fontId="17" fillId="14" borderId="20" xfId="1" applyNumberFormat="1" applyFont="1" applyFill="1" applyBorder="1" applyAlignment="1" applyProtection="1">
      <alignment horizontal="center" vertical="center"/>
    </xf>
    <xf numFmtId="2" fontId="17" fillId="14" borderId="26" xfId="1" applyNumberFormat="1" applyFont="1" applyFill="1" applyBorder="1" applyAlignment="1" applyProtection="1">
      <alignment horizontal="center" vertical="center"/>
    </xf>
    <xf numFmtId="2" fontId="17" fillId="8" borderId="22" xfId="1" applyNumberFormat="1" applyFont="1" applyFill="1" applyBorder="1" applyAlignment="1" applyProtection="1">
      <alignment vertical="center"/>
    </xf>
    <xf numFmtId="2" fontId="17" fillId="8" borderId="22" xfId="1" applyNumberFormat="1" applyFont="1" applyFill="1" applyBorder="1" applyAlignment="1" applyProtection="1">
      <alignment horizontal="center" vertical="center"/>
    </xf>
    <xf numFmtId="49" fontId="4" fillId="12" borderId="22" xfId="1" applyNumberFormat="1" applyFont="1" applyFill="1" applyBorder="1" applyAlignment="1" applyProtection="1">
      <alignment horizontal="center" vertical="center" wrapText="1"/>
    </xf>
    <xf numFmtId="2" fontId="17" fillId="14" borderId="22" xfId="1" applyNumberFormat="1" applyFont="1" applyFill="1" applyBorder="1" applyAlignment="1" applyProtection="1">
      <alignment vertical="center"/>
    </xf>
    <xf numFmtId="2" fontId="17" fillId="14" borderId="22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0" fontId="1" fillId="5" borderId="0" xfId="1" applyFill="1" applyProtection="1"/>
    <xf numFmtId="4" fontId="2" fillId="2" borderId="10" xfId="1" applyNumberFormat="1" applyFont="1" applyFill="1" applyBorder="1" applyAlignment="1" applyProtection="1">
      <alignment horizontal="center" vertical="center" wrapText="1"/>
    </xf>
    <xf numFmtId="4" fontId="2" fillId="2" borderId="6" xfId="1" applyNumberFormat="1" applyFont="1" applyFill="1" applyBorder="1" applyAlignment="1" applyProtection="1">
      <alignment vertical="center" wrapText="1"/>
    </xf>
    <xf numFmtId="164" fontId="10" fillId="7" borderId="13" xfId="1" applyNumberFormat="1" applyFont="1" applyFill="1" applyBorder="1" applyAlignment="1">
      <alignment horizontal="center" vertical="center"/>
    </xf>
    <xf numFmtId="2" fontId="7" fillId="8" borderId="28" xfId="1" applyNumberFormat="1" applyFont="1" applyFill="1" applyBorder="1" applyAlignment="1" applyProtection="1">
      <alignment horizontal="center" vertical="center" wrapText="1"/>
    </xf>
    <xf numFmtId="2" fontId="7" fillId="8" borderId="0" xfId="1" applyNumberFormat="1" applyFont="1" applyFill="1" applyBorder="1" applyAlignment="1" applyProtection="1">
      <alignment horizontal="center" vertical="center" wrapText="1"/>
    </xf>
    <xf numFmtId="0" fontId="17" fillId="8" borderId="19" xfId="1" applyFont="1" applyFill="1" applyBorder="1" applyAlignment="1" applyProtection="1">
      <alignment vertical="center"/>
    </xf>
    <xf numFmtId="0" fontId="17" fillId="13" borderId="22" xfId="1" applyFont="1" applyFill="1" applyBorder="1" applyAlignment="1" applyProtection="1">
      <alignment vertical="center"/>
    </xf>
    <xf numFmtId="0" fontId="17" fillId="8" borderId="22" xfId="1" applyFont="1" applyFill="1" applyBorder="1" applyAlignment="1" applyProtection="1">
      <alignment vertical="center"/>
    </xf>
    <xf numFmtId="0" fontId="17" fillId="8" borderId="20" xfId="1" applyFont="1" applyFill="1" applyBorder="1" applyAlignment="1" applyProtection="1">
      <alignment vertical="center"/>
    </xf>
    <xf numFmtId="2" fontId="17" fillId="8" borderId="20" xfId="1" applyNumberFormat="1" applyFont="1" applyFill="1" applyBorder="1" applyAlignment="1" applyProtection="1">
      <alignment horizontal="center" vertical="center"/>
    </xf>
    <xf numFmtId="0" fontId="17" fillId="14" borderId="22" xfId="1" applyFont="1" applyFill="1" applyBorder="1" applyAlignment="1" applyProtection="1">
      <alignment vertical="center"/>
    </xf>
    <xf numFmtId="0" fontId="17" fillId="14" borderId="20" xfId="1" applyFont="1" applyFill="1" applyBorder="1" applyAlignment="1" applyProtection="1">
      <alignment vertical="center"/>
    </xf>
    <xf numFmtId="4" fontId="2" fillId="2" borderId="29" xfId="1" applyNumberFormat="1" applyFont="1" applyFill="1" applyBorder="1" applyAlignment="1" applyProtection="1">
      <alignment horizontal="center" vertical="center" wrapText="1"/>
    </xf>
    <xf numFmtId="164" fontId="11" fillId="7" borderId="27" xfId="1" applyNumberFormat="1" applyFont="1" applyFill="1" applyBorder="1" applyAlignment="1">
      <alignment vertical="center"/>
    </xf>
    <xf numFmtId="164" fontId="11" fillId="16" borderId="27" xfId="1" applyNumberFormat="1" applyFont="1" applyFill="1" applyBorder="1" applyAlignment="1">
      <alignment vertical="center"/>
    </xf>
    <xf numFmtId="164" fontId="18" fillId="17" borderId="27" xfId="1" applyNumberFormat="1" applyFont="1" applyFill="1" applyBorder="1" applyAlignment="1">
      <alignment vertical="center"/>
    </xf>
    <xf numFmtId="2" fontId="7" fillId="8" borderId="13" xfId="1" applyNumberFormat="1" applyFont="1" applyFill="1" applyBorder="1" applyAlignment="1" applyProtection="1">
      <alignment horizontal="center" vertical="center" wrapText="1"/>
    </xf>
    <xf numFmtId="2" fontId="17" fillId="13" borderId="19" xfId="1" applyNumberFormat="1" applyFont="1" applyFill="1" applyBorder="1" applyAlignment="1" applyProtection="1">
      <alignment vertical="center" wrapText="1"/>
    </xf>
    <xf numFmtId="2" fontId="17" fillId="13" borderId="19" xfId="1" applyNumberFormat="1" applyFont="1" applyFill="1" applyBorder="1" applyAlignment="1" applyProtection="1">
      <alignment horizontal="center" vertical="center"/>
    </xf>
    <xf numFmtId="2" fontId="17" fillId="20" borderId="19" xfId="1" applyNumberFormat="1" applyFont="1" applyFill="1" applyBorder="1" applyAlignment="1" applyProtection="1">
      <alignment horizontal="center" vertical="center" wrapText="1"/>
    </xf>
    <xf numFmtId="2" fontId="17" fillId="0" borderId="22" xfId="1" applyNumberFormat="1" applyFont="1" applyFill="1" applyBorder="1" applyAlignment="1" applyProtection="1">
      <alignment vertical="center" wrapText="1"/>
    </xf>
    <xf numFmtId="2" fontId="17" fillId="0" borderId="22" xfId="1" applyNumberFormat="1" applyFont="1" applyFill="1" applyBorder="1" applyAlignment="1" applyProtection="1">
      <alignment horizontal="center" vertical="center"/>
    </xf>
    <xf numFmtId="2" fontId="17" fillId="20" borderId="22" xfId="1" applyNumberFormat="1" applyFont="1" applyFill="1" applyBorder="1" applyAlignment="1" applyProtection="1">
      <alignment horizontal="center" vertical="center" wrapText="1"/>
    </xf>
    <xf numFmtId="2" fontId="17" fillId="21" borderId="19" xfId="1" applyNumberFormat="1" applyFont="1" applyFill="1" applyBorder="1" applyAlignment="1" applyProtection="1">
      <alignment vertical="center" wrapText="1"/>
    </xf>
    <xf numFmtId="2" fontId="17" fillId="21" borderId="19" xfId="1" applyNumberFormat="1" applyFont="1" applyFill="1" applyBorder="1" applyAlignment="1" applyProtection="1">
      <alignment horizontal="center" vertical="center"/>
    </xf>
    <xf numFmtId="2" fontId="17" fillId="21" borderId="22" xfId="1" applyNumberFormat="1" applyFont="1" applyFill="1" applyBorder="1" applyAlignment="1" applyProtection="1">
      <alignment vertical="center" wrapText="1"/>
    </xf>
    <xf numFmtId="2" fontId="17" fillId="21" borderId="22" xfId="1" applyNumberFormat="1" applyFont="1" applyFill="1" applyBorder="1" applyAlignment="1" applyProtection="1">
      <alignment horizontal="center" vertical="center"/>
    </xf>
    <xf numFmtId="2" fontId="17" fillId="13" borderId="22" xfId="1" applyNumberFormat="1" applyFont="1" applyFill="1" applyBorder="1" applyAlignment="1" applyProtection="1">
      <alignment vertical="center" wrapText="1"/>
    </xf>
    <xf numFmtId="2" fontId="17" fillId="22" borderId="22" xfId="1" applyNumberFormat="1" applyFont="1" applyFill="1" applyBorder="1" applyAlignment="1" applyProtection="1">
      <alignment wrapText="1"/>
    </xf>
    <xf numFmtId="2" fontId="17" fillId="5" borderId="22" xfId="1" applyNumberFormat="1" applyFont="1" applyFill="1" applyBorder="1" applyAlignment="1" applyProtection="1">
      <alignment vertical="center" wrapText="1"/>
    </xf>
    <xf numFmtId="2" fontId="17" fillId="21" borderId="20" xfId="1" applyNumberFormat="1" applyFont="1" applyFill="1" applyBorder="1" applyAlignment="1" applyProtection="1">
      <alignment vertical="center" wrapText="1"/>
    </xf>
    <xf numFmtId="2" fontId="17" fillId="21" borderId="20" xfId="1" applyNumberFormat="1" applyFont="1" applyFill="1" applyBorder="1" applyAlignment="1" applyProtection="1">
      <alignment horizontal="center" vertical="center"/>
    </xf>
    <xf numFmtId="2" fontId="17" fillId="23" borderId="20" xfId="1" applyNumberFormat="1" applyFont="1" applyFill="1" applyBorder="1" applyAlignment="1" applyProtection="1">
      <alignment horizontal="center" vertical="center" wrapText="1"/>
    </xf>
    <xf numFmtId="2" fontId="17" fillId="23" borderId="22" xfId="1" applyNumberFormat="1" applyFont="1" applyFill="1" applyBorder="1" applyAlignment="1" applyProtection="1">
      <alignment horizontal="center" vertical="center" wrapText="1"/>
    </xf>
    <xf numFmtId="0" fontId="21" fillId="24" borderId="22" xfId="1" applyFont="1" applyFill="1" applyBorder="1" applyAlignment="1">
      <alignment horizontal="center" vertical="center" wrapText="1"/>
    </xf>
    <xf numFmtId="3" fontId="22" fillId="25" borderId="22" xfId="1" applyNumberFormat="1" applyFont="1" applyFill="1" applyBorder="1" applyAlignment="1" applyProtection="1">
      <alignment horizontal="center" vertical="center" wrapText="1"/>
    </xf>
    <xf numFmtId="49" fontId="22" fillId="25" borderId="2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2" fontId="17" fillId="8" borderId="22" xfId="1" applyNumberFormat="1" applyFont="1" applyFill="1" applyBorder="1" applyProtection="1"/>
    <xf numFmtId="2" fontId="17" fillId="13" borderId="22" xfId="1" applyNumberFormat="1" applyFont="1" applyFill="1" applyBorder="1" applyProtection="1"/>
    <xf numFmtId="2" fontId="0" fillId="0" borderId="0" xfId="0" applyNumberFormat="1"/>
    <xf numFmtId="2" fontId="17" fillId="14" borderId="22" xfId="1" applyNumberFormat="1" applyFont="1" applyFill="1" applyBorder="1" applyProtection="1"/>
    <xf numFmtId="0" fontId="21" fillId="24" borderId="23" xfId="1" applyFont="1" applyFill="1" applyBorder="1" applyAlignment="1">
      <alignment horizontal="center" vertical="center" wrapText="1"/>
    </xf>
    <xf numFmtId="0" fontId="16" fillId="9" borderId="33" xfId="1" applyFont="1" applyFill="1" applyBorder="1" applyAlignment="1" applyProtection="1">
      <alignment horizontal="center" vertical="center" wrapText="1"/>
    </xf>
    <xf numFmtId="3" fontId="14" fillId="9" borderId="34" xfId="1" applyNumberFormat="1" applyFont="1" applyFill="1" applyBorder="1" applyAlignment="1" applyProtection="1">
      <alignment horizontal="center" vertical="center" wrapText="1"/>
    </xf>
    <xf numFmtId="3" fontId="14" fillId="9" borderId="35" xfId="1" applyNumberFormat="1" applyFont="1" applyFill="1" applyBorder="1" applyAlignment="1" applyProtection="1">
      <alignment horizontal="center" vertical="center" wrapText="1"/>
    </xf>
    <xf numFmtId="3" fontId="14" fillId="9" borderId="36" xfId="1" applyNumberFormat="1" applyFont="1" applyFill="1" applyBorder="1" applyAlignment="1" applyProtection="1">
      <alignment horizontal="center" vertical="center" wrapText="1"/>
    </xf>
    <xf numFmtId="3" fontId="14" fillId="9" borderId="37" xfId="1" applyNumberFormat="1" applyFont="1" applyFill="1" applyBorder="1" applyAlignment="1" applyProtection="1">
      <alignment horizontal="center" vertical="center" wrapText="1"/>
    </xf>
    <xf numFmtId="3" fontId="14" fillId="9" borderId="38" xfId="1" applyNumberFormat="1" applyFont="1" applyFill="1" applyBorder="1" applyAlignment="1" applyProtection="1">
      <alignment horizontal="center" vertical="center" wrapText="1"/>
    </xf>
    <xf numFmtId="0" fontId="1" fillId="24" borderId="40" xfId="1" applyFill="1" applyBorder="1" applyAlignment="1">
      <alignment horizontal="left" vertical="center"/>
    </xf>
    <xf numFmtId="2" fontId="17" fillId="8" borderId="42" xfId="1" applyNumberFormat="1" applyFont="1" applyFill="1" applyBorder="1" applyAlignment="1" applyProtection="1">
      <alignment horizontal="center" vertical="center"/>
    </xf>
    <xf numFmtId="2" fontId="17" fillId="8" borderId="43" xfId="1" applyNumberFormat="1" applyFont="1" applyFill="1" applyBorder="1" applyAlignment="1" applyProtection="1">
      <alignment horizontal="center" vertical="center"/>
    </xf>
    <xf numFmtId="0" fontId="1" fillId="24" borderId="44" xfId="1" applyFill="1" applyBorder="1" applyAlignment="1">
      <alignment horizontal="left" vertical="center"/>
    </xf>
    <xf numFmtId="0" fontId="1" fillId="24" borderId="46" xfId="1" applyFill="1" applyBorder="1" applyAlignment="1">
      <alignment horizontal="left" vertical="center"/>
    </xf>
    <xf numFmtId="2" fontId="17" fillId="13" borderId="42" xfId="1" applyNumberFormat="1" applyFont="1" applyFill="1" applyBorder="1" applyAlignment="1" applyProtection="1">
      <alignment horizontal="center" vertical="center"/>
    </xf>
    <xf numFmtId="2" fontId="17" fillId="13" borderId="43" xfId="1" applyNumberFormat="1" applyFont="1" applyFill="1" applyBorder="1" applyAlignment="1" applyProtection="1">
      <alignment horizontal="center" vertical="center"/>
    </xf>
    <xf numFmtId="2" fontId="17" fillId="13" borderId="48" xfId="1" applyNumberFormat="1" applyFont="1" applyFill="1" applyBorder="1" applyAlignment="1" applyProtection="1">
      <alignment horizontal="center" vertical="center"/>
    </xf>
    <xf numFmtId="2" fontId="17" fillId="13" borderId="47" xfId="1" applyNumberFormat="1" applyFont="1" applyFill="1" applyBorder="1" applyAlignment="1" applyProtection="1">
      <alignment horizontal="center" vertical="center"/>
    </xf>
    <xf numFmtId="2" fontId="17" fillId="13" borderId="49" xfId="1" applyNumberFormat="1" applyFont="1" applyFill="1" applyBorder="1" applyAlignment="1" applyProtection="1">
      <alignment horizontal="center" vertical="center"/>
    </xf>
    <xf numFmtId="2" fontId="17" fillId="8" borderId="50" xfId="1" applyNumberFormat="1" applyFont="1" applyFill="1" applyBorder="1" applyAlignment="1" applyProtection="1">
      <alignment horizontal="center" vertical="center"/>
    </xf>
    <xf numFmtId="2" fontId="17" fillId="8" borderId="51" xfId="1" applyNumberFormat="1" applyFont="1" applyFill="1" applyBorder="1" applyAlignment="1" applyProtection="1">
      <alignment horizontal="center" vertical="center"/>
    </xf>
    <xf numFmtId="2" fontId="17" fillId="8" borderId="52" xfId="1" applyNumberFormat="1" applyFont="1" applyFill="1" applyBorder="1" applyAlignment="1" applyProtection="1">
      <alignment horizontal="center" vertical="center"/>
    </xf>
    <xf numFmtId="2" fontId="17" fillId="14" borderId="42" xfId="1" applyNumberFormat="1" applyFont="1" applyFill="1" applyBorder="1" applyAlignment="1" applyProtection="1">
      <alignment horizontal="center" vertical="center"/>
    </xf>
    <xf numFmtId="2" fontId="17" fillId="13" borderId="22" xfId="1" applyNumberFormat="1" applyFont="1" applyFill="1" applyBorder="1" applyAlignment="1" applyProtection="1">
      <alignment horizontal="center"/>
    </xf>
    <xf numFmtId="2" fontId="17" fillId="0" borderId="22" xfId="1" applyNumberFormat="1" applyFont="1" applyFill="1" applyBorder="1" applyProtection="1"/>
    <xf numFmtId="2" fontId="17" fillId="0" borderId="22" xfId="1" applyNumberFormat="1" applyFont="1" applyFill="1" applyBorder="1" applyAlignment="1" applyProtection="1">
      <alignment horizontal="center"/>
    </xf>
    <xf numFmtId="2" fontId="17" fillId="22" borderId="22" xfId="1" applyNumberFormat="1" applyFont="1" applyFill="1" applyBorder="1" applyProtection="1"/>
    <xf numFmtId="2" fontId="17" fillId="22" borderId="22" xfId="1" applyNumberFormat="1" applyFont="1" applyFill="1" applyBorder="1" applyAlignment="1" applyProtection="1">
      <alignment horizontal="center"/>
    </xf>
    <xf numFmtId="2" fontId="17" fillId="21" borderId="22" xfId="1" applyNumberFormat="1" applyFont="1" applyFill="1" applyBorder="1" applyProtection="1"/>
    <xf numFmtId="2" fontId="17" fillId="21" borderId="22" xfId="1" applyNumberFormat="1" applyFont="1" applyFill="1" applyBorder="1" applyAlignment="1" applyProtection="1">
      <alignment horizontal="center"/>
    </xf>
    <xf numFmtId="2" fontId="17" fillId="13" borderId="22" xfId="1" applyNumberFormat="1" applyFont="1" applyFill="1" applyBorder="1" applyAlignment="1" applyProtection="1">
      <alignment wrapText="1"/>
    </xf>
    <xf numFmtId="2" fontId="17" fillId="0" borderId="22" xfId="1" applyNumberFormat="1" applyFont="1" applyFill="1" applyBorder="1" applyAlignment="1" applyProtection="1">
      <alignment wrapText="1"/>
    </xf>
    <xf numFmtId="0" fontId="16" fillId="9" borderId="23" xfId="1" applyFont="1" applyFill="1" applyBorder="1" applyAlignment="1" applyProtection="1">
      <alignment horizontal="center" vertical="center" wrapText="1"/>
    </xf>
    <xf numFmtId="0" fontId="16" fillId="9" borderId="24" xfId="1" applyFont="1" applyFill="1" applyBorder="1" applyAlignment="1" applyProtection="1">
      <alignment horizontal="center" vertical="center" wrapText="1"/>
    </xf>
    <xf numFmtId="0" fontId="16" fillId="9" borderId="25" xfId="1" applyFont="1" applyFill="1" applyBorder="1" applyAlignment="1" applyProtection="1">
      <alignment horizontal="center" vertical="center" wrapText="1"/>
    </xf>
    <xf numFmtId="2" fontId="7" fillId="8" borderId="13" xfId="1" applyNumberFormat="1" applyFont="1" applyFill="1" applyBorder="1" applyAlignment="1" applyProtection="1">
      <alignment horizontal="center" vertical="center" wrapText="1"/>
    </xf>
    <xf numFmtId="2" fontId="7" fillId="8" borderId="14" xfId="1" applyNumberFormat="1" applyFont="1" applyFill="1" applyBorder="1" applyAlignment="1" applyProtection="1">
      <alignment horizontal="center" vertical="center" wrapText="1"/>
    </xf>
    <xf numFmtId="2" fontId="7" fillId="8" borderId="15" xfId="1" applyNumberFormat="1" applyFont="1" applyFill="1" applyBorder="1" applyAlignment="1" applyProtection="1">
      <alignment horizontal="center" vertical="center" wrapText="1"/>
    </xf>
    <xf numFmtId="0" fontId="16" fillId="9" borderId="16" xfId="1" applyFont="1" applyFill="1" applyBorder="1" applyAlignment="1" applyProtection="1">
      <alignment horizontal="center" vertical="center" wrapText="1"/>
    </xf>
    <xf numFmtId="0" fontId="16" fillId="9" borderId="17" xfId="1" applyFont="1" applyFill="1" applyBorder="1" applyAlignment="1" applyProtection="1">
      <alignment horizontal="center" vertical="center" wrapText="1"/>
    </xf>
    <xf numFmtId="0" fontId="16" fillId="9" borderId="18" xfId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" fontId="2" fillId="2" borderId="6" xfId="1" applyNumberFormat="1" applyFont="1" applyFill="1" applyBorder="1" applyAlignment="1" applyProtection="1">
      <alignment horizontal="center" vertical="center" wrapText="1"/>
    </xf>
    <xf numFmtId="1" fontId="3" fillId="3" borderId="2" xfId="1" applyNumberFormat="1" applyFont="1" applyFill="1" applyBorder="1" applyAlignment="1" applyProtection="1">
      <alignment horizontal="center" vertical="center" wrapText="1"/>
    </xf>
    <xf numFmtId="1" fontId="3" fillId="3" borderId="3" xfId="1" applyNumberFormat="1" applyFont="1" applyFill="1" applyBorder="1" applyAlignment="1" applyProtection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 applyProtection="1">
      <alignment horizontal="center" vertical="center" wrapText="1"/>
    </xf>
    <xf numFmtId="4" fontId="7" fillId="5" borderId="5" xfId="1" applyNumberFormat="1" applyFont="1" applyFill="1" applyBorder="1" applyAlignment="1" applyProtection="1">
      <alignment horizontal="center" vertical="center" wrapText="1"/>
    </xf>
    <xf numFmtId="4" fontId="7" fillId="5" borderId="2" xfId="1" applyNumberFormat="1" applyFont="1" applyFill="1" applyBorder="1" applyAlignment="1" applyProtection="1">
      <alignment horizontal="center" vertical="center" wrapText="1"/>
    </xf>
    <xf numFmtId="4" fontId="7" fillId="5" borderId="12" xfId="1" applyNumberFormat="1" applyFont="1" applyFill="1" applyBorder="1" applyAlignment="1" applyProtection="1">
      <alignment horizontal="center" vertical="center" wrapText="1"/>
    </xf>
    <xf numFmtId="1" fontId="9" fillId="6" borderId="7" xfId="1" applyNumberFormat="1" applyFont="1" applyFill="1" applyBorder="1" applyAlignment="1" applyProtection="1">
      <alignment horizontal="center" vertical="center" wrapText="1"/>
    </xf>
    <xf numFmtId="1" fontId="9" fillId="6" borderId="8" xfId="1" applyNumberFormat="1" applyFont="1" applyFill="1" applyBorder="1" applyAlignment="1" applyProtection="1">
      <alignment horizontal="center" vertical="center" wrapText="1"/>
    </xf>
    <xf numFmtId="1" fontId="9" fillId="6" borderId="9" xfId="1" applyNumberFormat="1" applyFont="1" applyFill="1" applyBorder="1" applyAlignment="1" applyProtection="1">
      <alignment horizontal="center" vertical="center" wrapText="1"/>
    </xf>
    <xf numFmtId="1" fontId="9" fillId="6" borderId="4" xfId="1" applyNumberFormat="1" applyFont="1" applyFill="1" applyBorder="1" applyAlignment="1" applyProtection="1">
      <alignment horizontal="center" vertical="center" wrapText="1"/>
    </xf>
    <xf numFmtId="1" fontId="9" fillId="6" borderId="0" xfId="1" applyNumberFormat="1" applyFont="1" applyFill="1" applyBorder="1" applyAlignment="1" applyProtection="1">
      <alignment horizontal="center" vertical="center" wrapText="1"/>
    </xf>
    <xf numFmtId="1" fontId="9" fillId="6" borderId="5" xfId="1" applyNumberFormat="1" applyFont="1" applyFill="1" applyBorder="1" applyAlignment="1" applyProtection="1">
      <alignment horizontal="center" vertical="center" wrapText="1"/>
    </xf>
    <xf numFmtId="1" fontId="9" fillId="6" borderId="2" xfId="1" applyNumberFormat="1" applyFont="1" applyFill="1" applyBorder="1" applyAlignment="1" applyProtection="1">
      <alignment horizontal="center" vertical="center" wrapText="1"/>
    </xf>
    <xf numFmtId="1" fontId="9" fillId="6" borderId="3" xfId="1" applyNumberFormat="1" applyFont="1" applyFill="1" applyBorder="1" applyAlignment="1" applyProtection="1">
      <alignment horizontal="center" vertical="center" wrapText="1"/>
    </xf>
    <xf numFmtId="1" fontId="9" fillId="6" borderId="12" xfId="1" applyNumberFormat="1" applyFont="1" applyFill="1" applyBorder="1" applyAlignment="1" applyProtection="1">
      <alignment horizontal="center" vertical="center" wrapText="1"/>
    </xf>
    <xf numFmtId="164" fontId="10" fillId="7" borderId="10" xfId="1" applyNumberFormat="1" applyFont="1" applyFill="1" applyBorder="1" applyAlignment="1">
      <alignment horizontal="center" vertical="center"/>
    </xf>
    <xf numFmtId="164" fontId="10" fillId="7" borderId="6" xfId="1" applyNumberFormat="1" applyFont="1" applyFill="1" applyBorder="1" applyAlignment="1">
      <alignment horizontal="center" vertical="center"/>
    </xf>
    <xf numFmtId="164" fontId="10" fillId="7" borderId="11" xfId="1" applyNumberFormat="1" applyFont="1" applyFill="1" applyBorder="1" applyAlignment="1">
      <alignment horizontal="center" vertical="center"/>
    </xf>
    <xf numFmtId="164" fontId="11" fillId="7" borderId="4" xfId="1" applyNumberFormat="1" applyFont="1" applyFill="1" applyBorder="1" applyAlignment="1">
      <alignment horizontal="center" vertical="center"/>
    </xf>
    <xf numFmtId="164" fontId="11" fillId="7" borderId="5" xfId="1" applyNumberFormat="1" applyFont="1" applyFill="1" applyBorder="1" applyAlignment="1">
      <alignment horizontal="center" vertical="center"/>
    </xf>
    <xf numFmtId="164" fontId="11" fillId="7" borderId="2" xfId="1" applyNumberFormat="1" applyFont="1" applyFill="1" applyBorder="1" applyAlignment="1">
      <alignment horizontal="center" vertical="center"/>
    </xf>
    <xf numFmtId="164" fontId="11" fillId="7" borderId="12" xfId="1" applyNumberFormat="1" applyFont="1" applyFill="1" applyBorder="1" applyAlignment="1">
      <alignment horizontal="center" vertical="center"/>
    </xf>
    <xf numFmtId="164" fontId="18" fillId="17" borderId="4" xfId="1" applyNumberFormat="1" applyFont="1" applyFill="1" applyBorder="1" applyAlignment="1">
      <alignment horizontal="center" vertical="center"/>
    </xf>
    <xf numFmtId="164" fontId="18" fillId="17" borderId="5" xfId="1" applyNumberFormat="1" applyFont="1" applyFill="1" applyBorder="1" applyAlignment="1">
      <alignment horizontal="center" vertical="center"/>
    </xf>
    <xf numFmtId="1" fontId="3" fillId="3" borderId="27" xfId="1" applyNumberFormat="1" applyFont="1" applyFill="1" applyBorder="1" applyAlignment="1" applyProtection="1">
      <alignment horizontal="center" vertical="center" wrapText="1"/>
    </xf>
    <xf numFmtId="1" fontId="3" fillId="3" borderId="14" xfId="1" applyNumberFormat="1" applyFont="1" applyFill="1" applyBorder="1" applyAlignment="1" applyProtection="1">
      <alignment horizontal="center" vertical="center" wrapText="1"/>
    </xf>
    <xf numFmtId="1" fontId="3" fillId="3" borderId="15" xfId="1" applyNumberFormat="1" applyFont="1" applyFill="1" applyBorder="1" applyAlignment="1" applyProtection="1">
      <alignment horizontal="center" vertical="center" wrapText="1"/>
    </xf>
    <xf numFmtId="1" fontId="9" fillId="15" borderId="27" xfId="1" applyNumberFormat="1" applyFont="1" applyFill="1" applyBorder="1" applyAlignment="1" applyProtection="1">
      <alignment horizontal="center" vertical="center" wrapText="1"/>
    </xf>
    <xf numFmtId="1" fontId="9" fillId="15" borderId="14" xfId="1" applyNumberFormat="1" applyFont="1" applyFill="1" applyBorder="1" applyAlignment="1" applyProtection="1">
      <alignment horizontal="center" vertical="center" wrapText="1"/>
    </xf>
    <xf numFmtId="1" fontId="9" fillId="15" borderId="15" xfId="1" applyNumberFormat="1" applyFont="1" applyFill="1" applyBorder="1" applyAlignment="1" applyProtection="1">
      <alignment horizontal="center" vertical="center" wrapText="1"/>
    </xf>
    <xf numFmtId="164" fontId="11" fillId="16" borderId="4" xfId="1" applyNumberFormat="1" applyFont="1" applyFill="1" applyBorder="1" applyAlignment="1">
      <alignment horizontal="center" vertical="center"/>
    </xf>
    <xf numFmtId="164" fontId="11" fillId="16" borderId="5" xfId="1" applyNumberFormat="1" applyFont="1" applyFill="1" applyBorder="1" applyAlignment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 wrapText="1"/>
    </xf>
    <xf numFmtId="1" fontId="9" fillId="18" borderId="0" xfId="1" applyNumberFormat="1" applyFont="1" applyFill="1" applyBorder="1" applyAlignment="1" applyProtection="1">
      <alignment horizontal="center" vertical="center" wrapText="1"/>
    </xf>
    <xf numFmtId="2" fontId="7" fillId="8" borderId="27" xfId="1" applyNumberFormat="1" applyFont="1" applyFill="1" applyBorder="1" applyAlignment="1" applyProtection="1">
      <alignment horizontal="center" vertical="center" wrapText="1"/>
    </xf>
    <xf numFmtId="0" fontId="16" fillId="9" borderId="30" xfId="1" applyFont="1" applyFill="1" applyBorder="1" applyAlignment="1" applyProtection="1">
      <alignment horizontal="center" vertical="center" wrapText="1"/>
    </xf>
    <xf numFmtId="0" fontId="16" fillId="9" borderId="14" xfId="1" applyFont="1" applyFill="1" applyBorder="1" applyAlignment="1" applyProtection="1">
      <alignment horizontal="center" vertical="center" wrapText="1"/>
    </xf>
    <xf numFmtId="0" fontId="16" fillId="9" borderId="15" xfId="1" applyFont="1" applyFill="1" applyBorder="1" applyAlignment="1" applyProtection="1">
      <alignment horizontal="center" vertical="center" wrapText="1"/>
    </xf>
    <xf numFmtId="1" fontId="3" fillId="3" borderId="12" xfId="1" applyNumberFormat="1" applyFont="1" applyFill="1" applyBorder="1" applyAlignment="1" applyProtection="1">
      <alignment horizontal="center" vertical="center" wrapText="1"/>
    </xf>
    <xf numFmtId="4" fontId="7" fillId="5" borderId="0" xfId="1" applyNumberFormat="1" applyFont="1" applyFill="1" applyBorder="1" applyAlignment="1" applyProtection="1">
      <alignment horizontal="center" vertical="center" wrapText="1"/>
    </xf>
    <xf numFmtId="4" fontId="7" fillId="5" borderId="3" xfId="1" applyNumberFormat="1" applyFont="1" applyFill="1" applyBorder="1" applyAlignment="1" applyProtection="1">
      <alignment horizontal="center" vertical="center" wrapText="1"/>
    </xf>
    <xf numFmtId="1" fontId="9" fillId="15" borderId="7" xfId="1" applyNumberFormat="1" applyFont="1" applyFill="1" applyBorder="1" applyAlignment="1" applyProtection="1">
      <alignment horizontal="center" vertical="center" wrapText="1"/>
    </xf>
    <xf numFmtId="1" fontId="9" fillId="15" borderId="8" xfId="1" applyNumberFormat="1" applyFont="1" applyFill="1" applyBorder="1" applyAlignment="1" applyProtection="1">
      <alignment horizontal="center" vertical="center" wrapText="1"/>
    </xf>
    <xf numFmtId="1" fontId="9" fillId="15" borderId="9" xfId="1" applyNumberFormat="1" applyFont="1" applyFill="1" applyBorder="1" applyAlignment="1" applyProtection="1">
      <alignment horizontal="center" vertical="center" wrapText="1"/>
    </xf>
    <xf numFmtId="1" fontId="9" fillId="18" borderId="27" xfId="1" applyNumberFormat="1" applyFont="1" applyFill="1" applyBorder="1" applyAlignment="1" applyProtection="1">
      <alignment horizontal="center" vertical="center" wrapText="1"/>
    </xf>
    <xf numFmtId="1" fontId="9" fillId="18" borderId="14" xfId="1" applyNumberFormat="1" applyFont="1" applyFill="1" applyBorder="1" applyAlignment="1" applyProtection="1">
      <alignment horizontal="center" vertical="center" wrapText="1"/>
    </xf>
    <xf numFmtId="1" fontId="9" fillId="18" borderId="15" xfId="1" applyNumberFormat="1" applyFont="1" applyFill="1" applyBorder="1" applyAlignment="1" applyProtection="1">
      <alignment horizontal="center" vertical="center" wrapText="1"/>
    </xf>
    <xf numFmtId="1" fontId="20" fillId="19" borderId="27" xfId="1" applyNumberFormat="1" applyFont="1" applyFill="1" applyBorder="1" applyAlignment="1" applyProtection="1">
      <alignment horizontal="center" vertical="center" wrapText="1"/>
    </xf>
    <xf numFmtId="1" fontId="20" fillId="19" borderId="14" xfId="1" applyNumberFormat="1" applyFont="1" applyFill="1" applyBorder="1" applyAlignment="1" applyProtection="1">
      <alignment horizontal="center" vertical="center" wrapText="1"/>
    </xf>
    <xf numFmtId="1" fontId="20" fillId="19" borderId="15" xfId="1" applyNumberFormat="1" applyFont="1" applyFill="1" applyBorder="1" applyAlignment="1" applyProtection="1">
      <alignment horizontal="center" vertical="center" wrapText="1"/>
    </xf>
    <xf numFmtId="0" fontId="16" fillId="9" borderId="21" xfId="1" applyFont="1" applyFill="1" applyBorder="1" applyAlignment="1" applyProtection="1">
      <alignment horizontal="center" vertical="center" wrapText="1"/>
    </xf>
    <xf numFmtId="0" fontId="16" fillId="9" borderId="53" xfId="1" applyFont="1" applyFill="1" applyBorder="1" applyAlignment="1" applyProtection="1">
      <alignment horizontal="center" vertical="center" wrapText="1"/>
    </xf>
    <xf numFmtId="0" fontId="21" fillId="13" borderId="41" xfId="1" applyFont="1" applyFill="1" applyBorder="1" applyAlignment="1" applyProtection="1">
      <alignment horizontal="center" vertical="center"/>
    </xf>
    <xf numFmtId="0" fontId="21" fillId="13" borderId="45" xfId="1" applyFont="1" applyFill="1" applyBorder="1" applyAlignment="1" applyProtection="1">
      <alignment horizontal="center" vertical="center"/>
    </xf>
    <xf numFmtId="0" fontId="21" fillId="13" borderId="47" xfId="1" applyFont="1" applyFill="1" applyBorder="1" applyAlignment="1" applyProtection="1">
      <alignment horizontal="center" vertical="center"/>
    </xf>
    <xf numFmtId="0" fontId="21" fillId="8" borderId="41" xfId="1" applyFont="1" applyFill="1" applyBorder="1" applyAlignment="1" applyProtection="1">
      <alignment horizontal="center" vertical="center"/>
    </xf>
    <xf numFmtId="0" fontId="21" fillId="8" borderId="45" xfId="1" applyFont="1" applyFill="1" applyBorder="1" applyAlignment="1" applyProtection="1">
      <alignment horizontal="center" vertical="center"/>
    </xf>
    <xf numFmtId="0" fontId="21" fillId="8" borderId="47" xfId="1" applyFont="1" applyFill="1" applyBorder="1" applyAlignment="1" applyProtection="1">
      <alignment horizontal="center" vertical="center"/>
    </xf>
    <xf numFmtId="0" fontId="16" fillId="9" borderId="55" xfId="1" applyFont="1" applyFill="1" applyBorder="1" applyAlignment="1" applyProtection="1">
      <alignment horizontal="center" vertical="center" wrapText="1"/>
    </xf>
    <xf numFmtId="0" fontId="16" fillId="9" borderId="54" xfId="1" applyFont="1" applyFill="1" applyBorder="1" applyAlignment="1" applyProtection="1">
      <alignment horizontal="center" vertical="center" wrapText="1"/>
    </xf>
    <xf numFmtId="0" fontId="16" fillId="9" borderId="39" xfId="1" applyFont="1" applyFill="1" applyBorder="1" applyAlignment="1" applyProtection="1">
      <alignment horizontal="center" vertical="center" wrapText="1"/>
    </xf>
    <xf numFmtId="0" fontId="16" fillId="9" borderId="31" xfId="1" applyFont="1" applyFill="1" applyBorder="1" applyAlignment="1" applyProtection="1">
      <alignment horizontal="center" vertical="center" wrapText="1"/>
    </xf>
    <xf numFmtId="0" fontId="16" fillId="9" borderId="32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/>
  </sheetPr>
  <dimension ref="A1:Q899"/>
  <sheetViews>
    <sheetView tabSelected="1" zoomScaleNormal="100" workbookViewId="0">
      <selection activeCell="J1" sqref="J1"/>
    </sheetView>
  </sheetViews>
  <sheetFormatPr defaultRowHeight="12.75" x14ac:dyDescent="0.2"/>
  <cols>
    <col min="1" max="1" width="43.85546875" style="40" customWidth="1"/>
    <col min="2" max="3" width="11.7109375" style="40" customWidth="1"/>
    <col min="4" max="4" width="11.7109375" style="41" customWidth="1"/>
    <col min="5" max="8" width="11.7109375" style="40" customWidth="1"/>
    <col min="9" max="9" width="11.7109375" style="1" customWidth="1"/>
    <col min="10" max="10" width="13.140625" style="1" customWidth="1"/>
    <col min="11" max="11" width="8.5703125" style="1" hidden="1" customWidth="1"/>
    <col min="12" max="12" width="14.28515625" style="1" hidden="1" customWidth="1"/>
    <col min="13" max="13" width="8" style="1" hidden="1" customWidth="1"/>
    <col min="14" max="16" width="8.28515625" style="1" hidden="1" customWidth="1"/>
    <col min="17" max="17" width="9.140625" style="1" hidden="1" customWidth="1"/>
    <col min="18" max="21" width="9.140625" style="1" customWidth="1"/>
    <col min="22" max="16384" width="9.140625" style="1"/>
  </cols>
  <sheetData>
    <row r="1" spans="1:16" ht="20.100000000000001" customHeight="1" thickBot="1" x14ac:dyDescent="0.25">
      <c r="A1" s="124" t="str">
        <f>CONCATENATE("Ваш заказ на                                                                                                                                                                                                                                                  ",ROUND(L6,2), " рублей")</f>
        <v>Ваш заказ на                                                                                                                                                                                                                                                  0 рублей</v>
      </c>
      <c r="B1" s="126" t="s">
        <v>0</v>
      </c>
      <c r="C1" s="127"/>
      <c r="D1" s="127"/>
      <c r="E1" s="127"/>
      <c r="F1" s="128" t="s">
        <v>1</v>
      </c>
      <c r="G1" s="129"/>
      <c r="H1" s="130" t="s">
        <v>2</v>
      </c>
      <c r="I1" s="131"/>
    </row>
    <row r="2" spans="1:16" ht="20.100000000000001" customHeight="1" thickTop="1" thickBot="1" x14ac:dyDescent="0.25">
      <c r="A2" s="125"/>
      <c r="B2" s="134" t="s">
        <v>3</v>
      </c>
      <c r="C2" s="135"/>
      <c r="D2" s="136"/>
      <c r="E2" s="143">
        <f>IF(K2&lt;20,K2,20)</f>
        <v>0</v>
      </c>
      <c r="F2" s="146" t="s">
        <v>4</v>
      </c>
      <c r="G2" s="147"/>
      <c r="H2" s="130"/>
      <c r="I2" s="131"/>
      <c r="K2" s="1">
        <f>SUM(D7:D30)*0.5+SUM(D32:D33)*1.5+D35+D36*0.5+SUM(D38:D40)*0.3+SUM(D42:D44)*3+SUM(Основа!D7:D12)*0.5+SUM(Основа!D13:D16)+SUM(Основа!D18:D22)*0.5+SUM(Основа!D23:D26)+SUM(Основа!D28:D32)*0.5+SUM(Основа!D33:D36)+SUM(Основа!D38:D42)*0.5+SUM(Основа!D43:D46)+SUM(Основа!D48:D52)*0.5+SUM(Основа!D53:D56)+SUM(Основа!D58:D62)*0.5+SUM(Основа!D63:D66)+SUM(Основа!D68:D72)*0.5+SUM(Основа!D73:D76)+SUM(Основа!D78:D82)*0.5+SUM(Основа!D83:D86)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</row>
    <row r="3" spans="1:16" ht="20.100000000000001" hidden="1" customHeight="1" thickBot="1" x14ac:dyDescent="0.25">
      <c r="A3" s="2"/>
      <c r="B3" s="137"/>
      <c r="C3" s="138"/>
      <c r="D3" s="139"/>
      <c r="E3" s="144"/>
      <c r="F3" s="146"/>
      <c r="G3" s="147"/>
      <c r="H3" s="130"/>
      <c r="I3" s="131"/>
      <c r="K3" s="1">
        <f>SUM(D7:D30)*0.3+D32*0.6+D33*0.6+D35+D36*0.5+SUM(D38:D40)*0.2+SUM(D42:D44)*2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</row>
    <row r="4" spans="1:16" ht="20.100000000000001" hidden="1" customHeight="1" thickTop="1" thickBot="1" x14ac:dyDescent="0.25">
      <c r="A4" s="3"/>
      <c r="B4" s="137"/>
      <c r="C4" s="138"/>
      <c r="D4" s="139"/>
      <c r="E4" s="144"/>
      <c r="F4" s="146"/>
      <c r="G4" s="147"/>
      <c r="H4" s="130"/>
      <c r="I4" s="131"/>
      <c r="K4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</row>
    <row r="5" spans="1:16" ht="20.100000000000001" customHeight="1" thickTop="1" thickBot="1" x14ac:dyDescent="0.25">
      <c r="A5" s="4" t="str">
        <f>CONCATENATE("Позиций на листе: ",ROUND(O6,2))</f>
        <v>Позиций на листе: 0</v>
      </c>
      <c r="B5" s="140"/>
      <c r="C5" s="141"/>
      <c r="D5" s="142"/>
      <c r="E5" s="145"/>
      <c r="F5" s="148"/>
      <c r="G5" s="149"/>
      <c r="H5" s="132"/>
      <c r="I5" s="133"/>
      <c r="K5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</row>
    <row r="6" spans="1:16" ht="50.1" customHeight="1" thickTop="1" thickBot="1" x14ac:dyDescent="0.25">
      <c r="A6" s="5" t="s">
        <v>5</v>
      </c>
      <c r="B6" s="6" t="s">
        <v>6</v>
      </c>
      <c r="C6" s="6" t="s">
        <v>7</v>
      </c>
      <c r="D6" s="7" t="s">
        <v>8</v>
      </c>
      <c r="E6" s="6" t="s">
        <v>9</v>
      </c>
      <c r="F6" s="118" t="s">
        <v>10</v>
      </c>
      <c r="G6" s="119"/>
      <c r="H6" s="119"/>
      <c r="I6" s="120"/>
      <c r="K6" s="8" t="s">
        <v>9</v>
      </c>
      <c r="L6" s="9">
        <f>SUM(Сырьё!E3:E48)+SUM(Основа!E7:E86)+SUM(Флаконы!E10:E42)</f>
        <v>0</v>
      </c>
      <c r="N6" s="1" t="s">
        <v>11</v>
      </c>
      <c r="O6" s="1">
        <f>SUM(D7:D43)</f>
        <v>0</v>
      </c>
    </row>
    <row r="7" spans="1:16" ht="35.1" customHeight="1" thickTop="1" thickBot="1" x14ac:dyDescent="0.25">
      <c r="A7" s="121" t="s">
        <v>12</v>
      </c>
      <c r="B7" s="122"/>
      <c r="C7" s="122"/>
      <c r="D7" s="122"/>
      <c r="E7" s="122"/>
      <c r="F7" s="122"/>
      <c r="G7" s="122"/>
      <c r="H7" s="122"/>
      <c r="I7" s="123"/>
      <c r="K7" s="8"/>
      <c r="L7" s="9"/>
    </row>
    <row r="8" spans="1:16" ht="24.95" customHeight="1" x14ac:dyDescent="0.2">
      <c r="A8" s="10" t="s">
        <v>13</v>
      </c>
      <c r="B8" s="11">
        <f>IF(K$2&gt;=20,'С компоненты'!F3,IF(K$2&gt;=15,'С компоненты'!E3,IF(K$2&gt;=10,'С компоненты'!D3,IF(K$2&gt;=5,'С компоненты'!C3,'С компоненты'!B3))))</f>
        <v>34.526849999999996</v>
      </c>
      <c r="C8" s="11">
        <f>B8*100</f>
        <v>3452.6849999999995</v>
      </c>
      <c r="D8" s="12">
        <v>0</v>
      </c>
      <c r="E8" s="11">
        <f>C8*D8</f>
        <v>0</v>
      </c>
      <c r="F8" s="13" t="s">
        <v>14</v>
      </c>
      <c r="G8" s="13" t="s">
        <v>15</v>
      </c>
      <c r="H8" s="13" t="s">
        <v>16</v>
      </c>
      <c r="I8" s="14" t="s">
        <v>17</v>
      </c>
      <c r="K8" s="13" t="s">
        <v>14</v>
      </c>
      <c r="L8" s="13" t="s">
        <v>15</v>
      </c>
      <c r="M8" s="13" t="s">
        <v>16</v>
      </c>
      <c r="N8" s="13" t="s">
        <v>18</v>
      </c>
    </row>
    <row r="9" spans="1:16" ht="24.95" customHeight="1" thickBot="1" x14ac:dyDescent="0.25">
      <c r="A9" s="15" t="s">
        <v>19</v>
      </c>
      <c r="B9" s="16">
        <f>IF(K$2&gt;=20,'С компоненты'!F4,IF(K$2&gt;=15,'С компоненты'!E4,IF(K$2&gt;=10,'С компоненты'!D4,IF(K$2&gt;=5,'С компоненты'!C4,'С компоненты'!B4))))</f>
        <v>35.64470571428572</v>
      </c>
      <c r="C9" s="16">
        <f>B9*100</f>
        <v>3564.4705714285719</v>
      </c>
      <c r="D9" s="17">
        <v>0</v>
      </c>
      <c r="E9" s="16">
        <f>C9*D9</f>
        <v>0</v>
      </c>
      <c r="F9" s="13" t="s">
        <v>14</v>
      </c>
      <c r="G9" s="13" t="s">
        <v>15</v>
      </c>
      <c r="H9" s="13" t="s">
        <v>16</v>
      </c>
      <c r="I9" s="18" t="s">
        <v>17</v>
      </c>
      <c r="K9" s="8"/>
      <c r="L9" s="9"/>
    </row>
    <row r="10" spans="1:16" ht="35.1" customHeight="1" thickTop="1" thickBot="1" x14ac:dyDescent="0.25">
      <c r="A10" s="121" t="s">
        <v>20</v>
      </c>
      <c r="B10" s="122"/>
      <c r="C10" s="122"/>
      <c r="D10" s="122"/>
      <c r="E10" s="122"/>
      <c r="F10" s="122"/>
      <c r="G10" s="122"/>
      <c r="H10" s="122"/>
      <c r="I10" s="123"/>
    </row>
    <row r="11" spans="1:16" ht="24.95" customHeight="1" x14ac:dyDescent="0.2">
      <c r="A11" s="10" t="s">
        <v>21</v>
      </c>
      <c r="B11" s="11">
        <f>IF(K$2&gt;=20,'С компоненты'!F6,IF(K$2&gt;=15,'С компоненты'!E6,IF(K$2&gt;=10,'С компоненты'!D6,IF(K$2&gt;=5,'С компоненты'!C6,'С компоненты'!B6))))</f>
        <v>33.019662499999995</v>
      </c>
      <c r="C11" s="11">
        <f>B11*128</f>
        <v>4226.5167999999994</v>
      </c>
      <c r="D11" s="12">
        <v>0</v>
      </c>
      <c r="E11" s="11">
        <f>C11*D11</f>
        <v>0</v>
      </c>
      <c r="F11" s="13" t="s">
        <v>14</v>
      </c>
      <c r="G11" s="13" t="s">
        <v>15</v>
      </c>
      <c r="H11" s="19" t="s">
        <v>22</v>
      </c>
      <c r="I11" s="14" t="s">
        <v>17</v>
      </c>
      <c r="K11" s="20" t="s">
        <v>23</v>
      </c>
      <c r="L11" s="20" t="s">
        <v>24</v>
      </c>
      <c r="M11" s="21" t="s">
        <v>25</v>
      </c>
      <c r="N11" s="21" t="s">
        <v>26</v>
      </c>
      <c r="P11" s="22"/>
    </row>
    <row r="12" spans="1:16" ht="24.95" customHeight="1" thickBot="1" x14ac:dyDescent="0.25">
      <c r="A12" s="15" t="s">
        <v>27</v>
      </c>
      <c r="B12" s="16">
        <f>IF(K$2&gt;=20,'С компоненты'!F7,IF(K$2&gt;=15,'С компоненты'!E7,IF(K$2&gt;=10,'С компоненты'!D7,IF(K$2&gt;=5,'С компоненты'!C7,'С компоненты'!B7))))</f>
        <v>34.191346339285722</v>
      </c>
      <c r="C12" s="16">
        <f>B12*128</f>
        <v>4376.4923314285725</v>
      </c>
      <c r="D12" s="17">
        <v>0</v>
      </c>
      <c r="E12" s="16">
        <f>C12*D12</f>
        <v>0</v>
      </c>
      <c r="F12" s="13" t="s">
        <v>14</v>
      </c>
      <c r="G12" s="13" t="s">
        <v>15</v>
      </c>
      <c r="H12" s="23" t="s">
        <v>22</v>
      </c>
      <c r="I12" s="18" t="s">
        <v>17</v>
      </c>
      <c r="K12" s="20" t="s">
        <v>28</v>
      </c>
      <c r="L12" s="20" t="s">
        <v>29</v>
      </c>
      <c r="M12" s="21" t="s">
        <v>22</v>
      </c>
      <c r="N12" s="21" t="s">
        <v>30</v>
      </c>
    </row>
    <row r="13" spans="1:16" ht="35.1" customHeight="1" thickBot="1" x14ac:dyDescent="0.25">
      <c r="A13" s="115" t="s">
        <v>31</v>
      </c>
      <c r="B13" s="116"/>
      <c r="C13" s="116"/>
      <c r="D13" s="116"/>
      <c r="E13" s="116"/>
      <c r="F13" s="116"/>
      <c r="G13" s="116"/>
      <c r="H13" s="116"/>
      <c r="I13" s="117"/>
      <c r="K13" s="20"/>
      <c r="L13" s="20" t="s">
        <v>32</v>
      </c>
      <c r="M13" s="21"/>
      <c r="N13" s="21" t="s">
        <v>33</v>
      </c>
    </row>
    <row r="14" spans="1:16" ht="24.95" customHeight="1" x14ac:dyDescent="0.2">
      <c r="A14" s="10" t="s">
        <v>34</v>
      </c>
      <c r="B14" s="11">
        <f>IF(K$2&gt;=20,'С компоненты'!F9,IF(K$2&gt;=15,'С компоненты'!E9,IF(K$2&gt;=10,'С компоненты'!D9,IF(K$2&gt;=5,'С компоненты'!C9,'С компоненты'!B9))))</f>
        <v>38.258849999999995</v>
      </c>
      <c r="C14" s="11">
        <f>B14*100</f>
        <v>3825.8849999999993</v>
      </c>
      <c r="D14" s="12">
        <v>0</v>
      </c>
      <c r="E14" s="11">
        <f>C14*D14</f>
        <v>0</v>
      </c>
      <c r="F14" s="19" t="s">
        <v>35</v>
      </c>
      <c r="G14" s="19" t="s">
        <v>36</v>
      </c>
      <c r="H14" s="13" t="s">
        <v>16</v>
      </c>
      <c r="I14" s="14" t="s">
        <v>17</v>
      </c>
      <c r="K14" s="24"/>
      <c r="L14" s="24"/>
      <c r="M14" s="24"/>
      <c r="N14" s="21" t="s">
        <v>37</v>
      </c>
    </row>
    <row r="15" spans="1:16" ht="24.95" customHeight="1" thickBot="1" x14ac:dyDescent="0.25">
      <c r="A15" s="15" t="s">
        <v>38</v>
      </c>
      <c r="B15" s="16">
        <f>IF(K$2&gt;=20,'С компоненты'!F10,IF(K$2&gt;=15,'С компоненты'!E10,IF(K$2&gt;=10,'С компоненты'!D10,IF(K$2&gt;=5,'С компоненты'!C10,'С компоненты'!B10))))</f>
        <v>39.243420000000008</v>
      </c>
      <c r="C15" s="16">
        <f>B15*100</f>
        <v>3924.3420000000006</v>
      </c>
      <c r="D15" s="17">
        <v>0</v>
      </c>
      <c r="E15" s="16">
        <f>C15*D15</f>
        <v>0</v>
      </c>
      <c r="F15" s="19" t="s">
        <v>35</v>
      </c>
      <c r="G15" s="19" t="s">
        <v>36</v>
      </c>
      <c r="H15" s="13" t="s">
        <v>16</v>
      </c>
      <c r="I15" s="18" t="s">
        <v>17</v>
      </c>
    </row>
    <row r="16" spans="1:16" ht="35.1" customHeight="1" thickBot="1" x14ac:dyDescent="0.25">
      <c r="A16" s="115" t="s">
        <v>39</v>
      </c>
      <c r="B16" s="116"/>
      <c r="C16" s="116"/>
      <c r="D16" s="116"/>
      <c r="E16" s="116"/>
      <c r="F16" s="116"/>
      <c r="G16" s="116"/>
      <c r="H16" s="116"/>
      <c r="I16" s="117"/>
    </row>
    <row r="17" spans="1:9" ht="24.95" customHeight="1" x14ac:dyDescent="0.2">
      <c r="A17" s="10" t="s">
        <v>40</v>
      </c>
      <c r="B17" s="11">
        <f>IF(K$2&gt;=20,'С компоненты'!F12,IF(K$2&gt;=15,'С компоненты'!E12,IF(K$2&gt;=10,'С компоненты'!D12,IF(K$2&gt;=5,'С компоненты'!C12,'С компоненты'!B12))))</f>
        <v>41.534849999999999</v>
      </c>
      <c r="C17" s="11">
        <f>B17*100</f>
        <v>4153.4849999999997</v>
      </c>
      <c r="D17" s="12">
        <v>0</v>
      </c>
      <c r="E17" s="11">
        <f>C17*D17</f>
        <v>0</v>
      </c>
      <c r="F17" s="19" t="s">
        <v>35</v>
      </c>
      <c r="G17" s="19" t="s">
        <v>36</v>
      </c>
      <c r="H17" s="13" t="s">
        <v>16</v>
      </c>
      <c r="I17" s="14" t="s">
        <v>17</v>
      </c>
    </row>
    <row r="18" spans="1:9" ht="24.95" customHeight="1" thickBot="1" x14ac:dyDescent="0.25">
      <c r="A18" s="15" t="s">
        <v>41</v>
      </c>
      <c r="B18" s="16">
        <f>IF(K$2&gt;=20,'С компоненты'!F13,IF(K$2&gt;=15,'С компоненты'!E13,IF(K$2&gt;=10,'С компоненты'!D13,IF(K$2&gt;=5,'С компоненты'!C13,'С компоненты'!B13))))</f>
        <v>42.402419999999999</v>
      </c>
      <c r="C18" s="16">
        <f>B18*100</f>
        <v>4240.2420000000002</v>
      </c>
      <c r="D18" s="17">
        <v>0</v>
      </c>
      <c r="E18" s="16">
        <f>C18*D18</f>
        <v>0</v>
      </c>
      <c r="F18" s="19" t="s">
        <v>35</v>
      </c>
      <c r="G18" s="19" t="s">
        <v>36</v>
      </c>
      <c r="H18" s="13" t="s">
        <v>16</v>
      </c>
      <c r="I18" s="18" t="s">
        <v>17</v>
      </c>
    </row>
    <row r="19" spans="1:9" ht="35.1" customHeight="1" thickBot="1" x14ac:dyDescent="0.25">
      <c r="A19" s="115" t="s">
        <v>42</v>
      </c>
      <c r="B19" s="116"/>
      <c r="C19" s="116"/>
      <c r="D19" s="116"/>
      <c r="E19" s="116"/>
      <c r="F19" s="116"/>
      <c r="G19" s="116"/>
      <c r="H19" s="116"/>
      <c r="I19" s="117"/>
    </row>
    <row r="20" spans="1:9" ht="24.95" customHeight="1" x14ac:dyDescent="0.2">
      <c r="A20" s="10" t="s">
        <v>43</v>
      </c>
      <c r="B20" s="11">
        <f>IF(K$2&gt;=20,'С компоненты'!F15,IF(K$2&gt;=15,'С компоненты'!E15,IF(K$2&gt;=10,'С компоненты'!D15,IF(K$2&gt;=5,'С компоненты'!C15,'С компоненты'!B15))))</f>
        <v>69.595906249999999</v>
      </c>
      <c r="C20" s="11">
        <f>B20*54</f>
        <v>3758.1789374999998</v>
      </c>
      <c r="D20" s="12">
        <v>0</v>
      </c>
      <c r="E20" s="11">
        <f>C20*D20</f>
        <v>0</v>
      </c>
      <c r="F20" s="13" t="s">
        <v>14</v>
      </c>
      <c r="G20" s="13" t="s">
        <v>15</v>
      </c>
      <c r="H20" s="25" t="s">
        <v>22</v>
      </c>
      <c r="I20" s="14" t="s">
        <v>17</v>
      </c>
    </row>
    <row r="21" spans="1:9" ht="24.95" customHeight="1" thickBot="1" x14ac:dyDescent="0.25">
      <c r="A21" s="15" t="s">
        <v>44</v>
      </c>
      <c r="B21" s="16">
        <f>IF(K$2&gt;=20,'С компоненты'!F16,IF(K$2&gt;=15,'С компоненты'!E16,IF(K$2&gt;=10,'С компоненты'!D16,IF(K$2&gt;=5,'С компоненты'!C16,'С компоненты'!B16))))</f>
        <v>72.677992592592602</v>
      </c>
      <c r="C21" s="16">
        <f>B21*54</f>
        <v>3924.6116000000006</v>
      </c>
      <c r="D21" s="17">
        <v>0</v>
      </c>
      <c r="E21" s="16">
        <f>C21*D21</f>
        <v>0</v>
      </c>
      <c r="F21" s="13" t="s">
        <v>14</v>
      </c>
      <c r="G21" s="13" t="s">
        <v>15</v>
      </c>
      <c r="H21" s="26" t="s">
        <v>22</v>
      </c>
      <c r="I21" s="18" t="s">
        <v>17</v>
      </c>
    </row>
    <row r="22" spans="1:9" ht="35.1" customHeight="1" thickBot="1" x14ac:dyDescent="0.25">
      <c r="A22" s="115" t="s">
        <v>45</v>
      </c>
      <c r="B22" s="116"/>
      <c r="C22" s="116"/>
      <c r="D22" s="116"/>
      <c r="E22" s="116"/>
      <c r="F22" s="116"/>
      <c r="G22" s="116"/>
      <c r="H22" s="116"/>
      <c r="I22" s="117"/>
    </row>
    <row r="23" spans="1:9" ht="24.95" customHeight="1" x14ac:dyDescent="0.2">
      <c r="A23" s="10" t="s">
        <v>46</v>
      </c>
      <c r="B23" s="11">
        <f>IF(K$2&gt;=20,'С компоненты'!F18,IF(K$2&gt;=15,'С компоненты'!E18,IF(K$2&gt;=10,'С компоненты'!D18,IF(K$2&gt;=5,'С компоненты'!C18,'С компоненты'!B18))))</f>
        <v>79.869656250000006</v>
      </c>
      <c r="C23" s="11">
        <f>B23*40</f>
        <v>3194.7862500000001</v>
      </c>
      <c r="D23" s="12">
        <v>0</v>
      </c>
      <c r="E23" s="11">
        <f>C23*D23</f>
        <v>0</v>
      </c>
      <c r="F23" s="19" t="s">
        <v>35</v>
      </c>
      <c r="G23" s="19" t="s">
        <v>36</v>
      </c>
      <c r="H23" s="13" t="s">
        <v>16</v>
      </c>
      <c r="I23" s="14" t="s">
        <v>17</v>
      </c>
    </row>
    <row r="24" spans="1:9" ht="24.95" customHeight="1" thickBot="1" x14ac:dyDescent="0.25">
      <c r="A24" s="15" t="s">
        <v>47</v>
      </c>
      <c r="B24" s="16">
        <f>IF(K$2&gt;=20,'С компоненты'!F19,IF(K$2&gt;=15,'С компоненты'!E19,IF(K$2&gt;=10,'С компоненты'!D19,IF(K$2&gt;=5,'С компоненты'!C19,'С компоненты'!B19))))</f>
        <v>82.571233333333353</v>
      </c>
      <c r="C24" s="16">
        <f>B24*40</f>
        <v>3302.849333333334</v>
      </c>
      <c r="D24" s="17">
        <v>0</v>
      </c>
      <c r="E24" s="16">
        <f>C24*D24</f>
        <v>0</v>
      </c>
      <c r="F24" s="19" t="s">
        <v>35</v>
      </c>
      <c r="G24" s="19" t="s">
        <v>36</v>
      </c>
      <c r="H24" s="13" t="s">
        <v>16</v>
      </c>
      <c r="I24" s="18" t="s">
        <v>17</v>
      </c>
    </row>
    <row r="25" spans="1:9" ht="35.1" customHeight="1" thickBot="1" x14ac:dyDescent="0.25">
      <c r="A25" s="115" t="s">
        <v>48</v>
      </c>
      <c r="B25" s="116"/>
      <c r="C25" s="116"/>
      <c r="D25" s="116"/>
      <c r="E25" s="116"/>
      <c r="F25" s="116"/>
      <c r="G25" s="116"/>
      <c r="H25" s="116"/>
      <c r="I25" s="117"/>
    </row>
    <row r="26" spans="1:9" ht="24.95" customHeight="1" x14ac:dyDescent="0.2">
      <c r="A26" s="10" t="s">
        <v>49</v>
      </c>
      <c r="B26" s="11">
        <f>IF(K$2&gt;=20,'С компоненты'!F21,IF(K$2&gt;=15,'С компоненты'!E21,IF(K$2&gt;=10,'С компоненты'!D21,IF(K$2&gt;=5,'С компоненты'!C21,'С компоненты'!B21))))</f>
        <v>116.790375</v>
      </c>
      <c r="C26" s="11">
        <f>B26*20</f>
        <v>2335.8074999999999</v>
      </c>
      <c r="D26" s="12">
        <v>0</v>
      </c>
      <c r="E26" s="11">
        <f>C26*D26</f>
        <v>0</v>
      </c>
      <c r="F26" s="19" t="s">
        <v>35</v>
      </c>
      <c r="G26" s="19" t="s">
        <v>50</v>
      </c>
      <c r="H26" s="13" t="s">
        <v>16</v>
      </c>
      <c r="I26" s="14" t="s">
        <v>17</v>
      </c>
    </row>
    <row r="27" spans="1:9" ht="24.95" customHeight="1" thickBot="1" x14ac:dyDescent="0.25">
      <c r="A27" s="15" t="s">
        <v>51</v>
      </c>
      <c r="B27" s="16">
        <f>IF(K$2&gt;=20,'С компоненты'!F22,IF(K$2&gt;=15,'С компоненты'!E22,IF(K$2&gt;=10,'С компоненты'!D22,IF(K$2&gt;=5,'С компоненты'!C22,'С компоненты'!B22))))</f>
        <v>123.1825</v>
      </c>
      <c r="C27" s="16">
        <f>B27*20</f>
        <v>2463.65</v>
      </c>
      <c r="D27" s="17">
        <v>0</v>
      </c>
      <c r="E27" s="16">
        <f>C27*D27</f>
        <v>0</v>
      </c>
      <c r="F27" s="19" t="s">
        <v>35</v>
      </c>
      <c r="G27" s="19" t="s">
        <v>36</v>
      </c>
      <c r="H27" s="13" t="s">
        <v>16</v>
      </c>
      <c r="I27" s="18" t="s">
        <v>17</v>
      </c>
    </row>
    <row r="28" spans="1:9" ht="35.1" customHeight="1" thickBot="1" x14ac:dyDescent="0.25">
      <c r="A28" s="115" t="s">
        <v>52</v>
      </c>
      <c r="B28" s="116"/>
      <c r="C28" s="116"/>
      <c r="D28" s="116"/>
      <c r="E28" s="116"/>
      <c r="F28" s="116"/>
      <c r="G28" s="116"/>
      <c r="H28" s="116"/>
      <c r="I28" s="117"/>
    </row>
    <row r="29" spans="1:9" ht="24.95" customHeight="1" x14ac:dyDescent="0.2">
      <c r="A29" s="10" t="s">
        <v>53</v>
      </c>
      <c r="B29" s="11">
        <f>IF(K$2&gt;=20,'С компоненты'!F24,IF(K$2&gt;=15,'С компоненты'!E24,IF(K$2&gt;=10,'С компоненты'!D24,IF(K$2&gt;=5,'С компоненты'!C24,'С компоненты'!B24))))</f>
        <v>2025.3299999999995</v>
      </c>
      <c r="C29" s="11">
        <f>B29</f>
        <v>2025.3299999999995</v>
      </c>
      <c r="D29" s="12">
        <v>0</v>
      </c>
      <c r="E29" s="11">
        <f>C29*D29</f>
        <v>0</v>
      </c>
      <c r="F29" s="19" t="s">
        <v>54</v>
      </c>
      <c r="G29" s="19" t="s">
        <v>50</v>
      </c>
      <c r="H29" s="19" t="s">
        <v>55</v>
      </c>
      <c r="I29" s="14" t="s">
        <v>17</v>
      </c>
    </row>
    <row r="30" spans="1:9" ht="24.95" customHeight="1" thickBot="1" x14ac:dyDescent="0.25">
      <c r="A30" s="15" t="s">
        <v>56</v>
      </c>
      <c r="B30" s="16">
        <f>IF(K$2&gt;=20,'С компоненты'!F25,IF(K$2&gt;=15,'С компоненты'!E25,IF(K$2&gt;=10,'С компоненты'!D25,IF(K$2&gt;=5,'С компоненты'!C25,'С компоненты'!B25))))</f>
        <v>2141.2079999999996</v>
      </c>
      <c r="C30" s="27">
        <f>B30</f>
        <v>2141.2079999999996</v>
      </c>
      <c r="D30" s="17">
        <v>0</v>
      </c>
      <c r="E30" s="16">
        <f>C30*D30</f>
        <v>0</v>
      </c>
      <c r="F30" s="19" t="s">
        <v>54</v>
      </c>
      <c r="G30" s="19" t="s">
        <v>36</v>
      </c>
      <c r="H30" s="19" t="s">
        <v>55</v>
      </c>
      <c r="I30" s="18" t="s">
        <v>17</v>
      </c>
    </row>
    <row r="31" spans="1:9" ht="35.1" customHeight="1" thickBot="1" x14ac:dyDescent="0.25">
      <c r="A31" s="115" t="s">
        <v>57</v>
      </c>
      <c r="B31" s="116"/>
      <c r="C31" s="116"/>
      <c r="D31" s="116"/>
      <c r="E31" s="116"/>
      <c r="F31" s="116"/>
      <c r="G31" s="116"/>
      <c r="H31" s="116"/>
      <c r="I31" s="117"/>
    </row>
    <row r="32" spans="1:9" ht="24.95" customHeight="1" x14ac:dyDescent="0.2">
      <c r="A32" s="10" t="s">
        <v>58</v>
      </c>
      <c r="B32" s="11">
        <f>IF(K$2&gt;=20,'С компоненты'!F27,IF(K$2&gt;=15,'С компоненты'!E27,IF(K$2&gt;=10,'С компоненты'!D27,IF(K$2&gt;=5,'С компоненты'!C27,'С компоненты'!B27))))</f>
        <v>3901.9499999999994</v>
      </c>
      <c r="C32" s="11">
        <f>B32</f>
        <v>3901.9499999999994</v>
      </c>
      <c r="D32" s="12">
        <v>0</v>
      </c>
      <c r="E32" s="11">
        <f>C32*D32</f>
        <v>0</v>
      </c>
      <c r="F32" s="19" t="s">
        <v>54</v>
      </c>
      <c r="G32" s="19" t="s">
        <v>50</v>
      </c>
      <c r="H32" s="25" t="s">
        <v>17</v>
      </c>
      <c r="I32" s="14" t="s">
        <v>17</v>
      </c>
    </row>
    <row r="33" spans="1:10" ht="24.95" customHeight="1" thickBot="1" x14ac:dyDescent="0.25">
      <c r="A33" s="28" t="s">
        <v>59</v>
      </c>
      <c r="B33" s="29">
        <f>IF(K$2&gt;=20,'С компоненты'!F28,IF(K$2&gt;=15,'С компоненты'!E28,IF(K$2&gt;=10,'С компоненты'!D28,IF(K$2&gt;=5,'С компоненты'!C28,'С компоненты'!B28))))</f>
        <v>4230.5391999999993</v>
      </c>
      <c r="C33" s="29">
        <f>B33</f>
        <v>4230.5391999999993</v>
      </c>
      <c r="D33" s="30">
        <v>0</v>
      </c>
      <c r="E33" s="29">
        <f>C33*D33</f>
        <v>0</v>
      </c>
      <c r="F33" s="19" t="s">
        <v>54</v>
      </c>
      <c r="G33" s="19" t="s">
        <v>36</v>
      </c>
      <c r="H33" s="25" t="s">
        <v>17</v>
      </c>
      <c r="I33" s="14" t="s">
        <v>17</v>
      </c>
    </row>
    <row r="34" spans="1:10" ht="35.1" customHeight="1" thickBot="1" x14ac:dyDescent="0.25">
      <c r="A34" s="115" t="s">
        <v>60</v>
      </c>
      <c r="B34" s="116"/>
      <c r="C34" s="116"/>
      <c r="D34" s="116"/>
      <c r="E34" s="116"/>
      <c r="F34" s="116"/>
      <c r="G34" s="116"/>
      <c r="H34" s="116"/>
      <c r="I34" s="117"/>
    </row>
    <row r="35" spans="1:10" ht="24.95" customHeight="1" x14ac:dyDescent="0.2">
      <c r="A35" s="10" t="s">
        <v>61</v>
      </c>
      <c r="B35" s="11">
        <f>IF(K$2&gt;=20,'С компоненты'!F30,IF(K$2&gt;=15,'С компоненты'!E30,IF(K$2&gt;=10,'С компоненты'!D30,IF(K$2&gt;=5,'С компоненты'!C30,'С компоненты'!B30))))</f>
        <v>420</v>
      </c>
      <c r="C35" s="11">
        <f>B35*10</f>
        <v>4200</v>
      </c>
      <c r="D35" s="12">
        <v>0</v>
      </c>
      <c r="E35" s="11">
        <f>C35*D35</f>
        <v>0</v>
      </c>
      <c r="F35" s="19" t="s">
        <v>35</v>
      </c>
      <c r="G35" s="19" t="s">
        <v>36</v>
      </c>
      <c r="H35" s="13" t="s">
        <v>16</v>
      </c>
      <c r="I35" s="14" t="s">
        <v>17</v>
      </c>
    </row>
    <row r="36" spans="1:10" ht="24.95" customHeight="1" thickBot="1" x14ac:dyDescent="0.25">
      <c r="A36" s="28" t="s">
        <v>62</v>
      </c>
      <c r="B36" s="29">
        <f>IF(K$2&gt;=20,'С компоненты'!F31,IF(K$2&gt;=15,'С компоненты'!E31,IF(K$2&gt;=10,'С компоненты'!D31,IF(K$2&gt;=5,'С компоненты'!C31,'С компоненты'!B31))))</f>
        <v>2000</v>
      </c>
      <c r="C36" s="29">
        <f>B36</f>
        <v>2000</v>
      </c>
      <c r="D36" s="30">
        <v>0</v>
      </c>
      <c r="E36" s="29">
        <f>C36*D36</f>
        <v>0</v>
      </c>
      <c r="F36" s="19" t="s">
        <v>35</v>
      </c>
      <c r="G36" s="13" t="s">
        <v>15</v>
      </c>
      <c r="H36" s="13" t="s">
        <v>16</v>
      </c>
      <c r="I36" s="31" t="s">
        <v>17</v>
      </c>
    </row>
    <row r="37" spans="1:10" ht="35.1" customHeight="1" thickBot="1" x14ac:dyDescent="0.25">
      <c r="A37" s="115" t="s">
        <v>63</v>
      </c>
      <c r="B37" s="116"/>
      <c r="C37" s="116"/>
      <c r="D37" s="116"/>
      <c r="E37" s="116"/>
      <c r="F37" s="116"/>
      <c r="G37" s="116"/>
      <c r="H37" s="116"/>
      <c r="I37" s="117"/>
    </row>
    <row r="38" spans="1:10" ht="24.95" customHeight="1" x14ac:dyDescent="0.2">
      <c r="A38" s="10" t="str">
        <f>'С компоненты'!A33</f>
        <v>WS-23 (CAS 51115-67-4)</v>
      </c>
      <c r="B38" s="11">
        <f>IF(K$2&gt;=20,'С компоненты'!F33,IF(K$2&gt;=15,'С компоненты'!E33,IF(K$2&gt;=10,'С компоненты'!D33,IF(K$2&gt;=5,'С компоненты'!C33,'С компоненты'!B33))))</f>
        <v>1096.5</v>
      </c>
      <c r="C38" s="11">
        <f>B38</f>
        <v>1096.5</v>
      </c>
      <c r="D38" s="12">
        <v>0</v>
      </c>
      <c r="E38" s="11">
        <f>C38*D38</f>
        <v>0</v>
      </c>
      <c r="F38" s="19" t="s">
        <v>54</v>
      </c>
      <c r="G38" s="19" t="s">
        <v>50</v>
      </c>
      <c r="H38" s="19" t="s">
        <v>55</v>
      </c>
      <c r="I38" s="14" t="s">
        <v>17</v>
      </c>
    </row>
    <row r="39" spans="1:10" ht="24.95" customHeight="1" x14ac:dyDescent="0.2">
      <c r="A39" s="15" t="str">
        <f>'С компоненты'!A34</f>
        <v>Этилмальтол (CAS 4940-11-8)</v>
      </c>
      <c r="B39" s="16">
        <f>IF(K$2&gt;=20,'С компоненты'!F34,IF(K$2&gt;=15,'С компоненты'!E34,IF(K$2&gt;=10,'С компоненты'!D34,IF(K$2&gt;=5,'С компоненты'!C34,'С компоненты'!B34))))</f>
        <v>593.4</v>
      </c>
      <c r="C39" s="27">
        <f>B39</f>
        <v>593.4</v>
      </c>
      <c r="D39" s="17">
        <v>0</v>
      </c>
      <c r="E39" s="16">
        <f>C39*D39</f>
        <v>0</v>
      </c>
      <c r="F39" s="19" t="s">
        <v>54</v>
      </c>
      <c r="G39" s="19" t="s">
        <v>36</v>
      </c>
      <c r="H39" s="19" t="s">
        <v>55</v>
      </c>
      <c r="I39" s="18" t="s">
        <v>17</v>
      </c>
    </row>
    <row r="40" spans="1:10" ht="24.95" customHeight="1" thickBot="1" x14ac:dyDescent="0.25">
      <c r="A40" s="32" t="str">
        <f>'С компоненты'!A35</f>
        <v>Ментол натуральный (CAS 2216-51-5)</v>
      </c>
      <c r="B40" s="33">
        <f>IF(K$2&gt;=20,'С компоненты'!F35,IF(K$2&gt;=15,'С компоненты'!E35,IF(K$2&gt;=10,'С компоненты'!D35,IF(K$2&gt;=5,'С компоненты'!C35,'С компоненты'!B35))))</f>
        <v>709.5</v>
      </c>
      <c r="C40" s="34">
        <f>B40</f>
        <v>709.5</v>
      </c>
      <c r="D40" s="17">
        <v>0</v>
      </c>
      <c r="E40" s="33">
        <f>C40*D40</f>
        <v>0</v>
      </c>
      <c r="F40" s="19" t="s">
        <v>54</v>
      </c>
      <c r="G40" s="19" t="s">
        <v>36</v>
      </c>
      <c r="H40" s="19" t="s">
        <v>55</v>
      </c>
      <c r="I40" s="18" t="s">
        <v>17</v>
      </c>
    </row>
    <row r="41" spans="1:10" ht="35.1" customHeight="1" thickBot="1" x14ac:dyDescent="0.25">
      <c r="A41" s="115" t="s">
        <v>64</v>
      </c>
      <c r="B41" s="116"/>
      <c r="C41" s="116"/>
      <c r="D41" s="116"/>
      <c r="E41" s="116"/>
      <c r="F41" s="116"/>
      <c r="G41" s="116"/>
      <c r="H41" s="116"/>
      <c r="I41" s="117"/>
    </row>
    <row r="42" spans="1:10" ht="24.95" customHeight="1" x14ac:dyDescent="0.2">
      <c r="A42" s="35" t="str">
        <f>A38</f>
        <v>WS-23 (CAS 51115-67-4)</v>
      </c>
      <c r="B42" s="36">
        <f>IF(K$2&gt;=20,'С компоненты'!F37,IF(K$2&gt;=15,'С компоненты'!E37,IF(K$2&gt;=10,'С компоненты'!D37,IF(K$2&gt;=5,'С компоненты'!C37,'С компоненты'!B37))))</f>
        <v>9503</v>
      </c>
      <c r="C42" s="36">
        <f>B42</f>
        <v>9503</v>
      </c>
      <c r="D42" s="30">
        <v>0</v>
      </c>
      <c r="E42" s="36">
        <f>C42*D42</f>
        <v>0</v>
      </c>
      <c r="F42" s="37" t="s">
        <v>54</v>
      </c>
      <c r="G42" s="37" t="s">
        <v>50</v>
      </c>
      <c r="H42" s="37" t="s">
        <v>55</v>
      </c>
      <c r="I42" s="31" t="s">
        <v>17</v>
      </c>
    </row>
    <row r="43" spans="1:10" ht="24.95" customHeight="1" x14ac:dyDescent="0.2">
      <c r="A43" s="28" t="str">
        <f t="shared" ref="A43:A44" si="0">A39</f>
        <v>Этилмальтол (CAS 4940-11-8)</v>
      </c>
      <c r="B43" s="29">
        <f>IF(K$2&gt;=20,'С компоненты'!F38,IF(K$2&gt;=15,'С компоненты'!E38,IF(K$2&gt;=10,'С компоненты'!D38,IF(K$2&gt;=5,'С компоненты'!C38,'С компоненты'!B38))))</f>
        <v>5142.8</v>
      </c>
      <c r="C43" s="29">
        <f>B43</f>
        <v>5142.8</v>
      </c>
      <c r="D43" s="30">
        <v>0</v>
      </c>
      <c r="E43" s="29">
        <f>C43*D43</f>
        <v>0</v>
      </c>
      <c r="F43" s="37" t="s">
        <v>54</v>
      </c>
      <c r="G43" s="37" t="s">
        <v>36</v>
      </c>
      <c r="H43" s="37" t="s">
        <v>55</v>
      </c>
      <c r="I43" s="31" t="s">
        <v>17</v>
      </c>
    </row>
    <row r="44" spans="1:10" ht="24.95" customHeight="1" x14ac:dyDescent="0.2">
      <c r="A44" s="38" t="str">
        <f t="shared" si="0"/>
        <v>Ментол натуральный (CAS 2216-51-5)</v>
      </c>
      <c r="B44" s="39">
        <f>IF(K$2&gt;=20,'С компоненты'!F39,IF(K$2&gt;=15,'С компоненты'!E39,IF(K$2&gt;=10,'С компоненты'!D39,IF(K$2&gt;=5,'С компоненты'!C39,'С компоненты'!B39))))</f>
        <v>6149</v>
      </c>
      <c r="C44" s="39">
        <f>B44</f>
        <v>6149</v>
      </c>
      <c r="D44" s="30">
        <v>0</v>
      </c>
      <c r="E44" s="39">
        <f>C44*D44</f>
        <v>0</v>
      </c>
      <c r="F44" s="37" t="s">
        <v>54</v>
      </c>
      <c r="G44" s="37" t="s">
        <v>36</v>
      </c>
      <c r="H44" s="37" t="s">
        <v>55</v>
      </c>
      <c r="I44" s="31" t="s">
        <v>17</v>
      </c>
      <c r="J44" s="1" t="str">
        <f>IF(Основа!I18="Укажу сам (Без этикетки)","Укажи здесь","")</f>
        <v/>
      </c>
    </row>
    <row r="45" spans="1:10" ht="20.100000000000001" customHeight="1" x14ac:dyDescent="0.2">
      <c r="D45" s="40"/>
      <c r="J45" s="1" t="str">
        <f>IF(Основа!I19="Укажу сам (Без этикетки)","Укажи здесь","")</f>
        <v/>
      </c>
    </row>
    <row r="46" spans="1:10" ht="20.100000000000001" customHeight="1" x14ac:dyDescent="0.2">
      <c r="D46" s="40"/>
      <c r="J46" s="1" t="str">
        <f>IF(Основа!I20="Укажу сам (Без этикетки)","Укажи здесь","")</f>
        <v/>
      </c>
    </row>
    <row r="47" spans="1:10" ht="20.100000000000001" customHeight="1" x14ac:dyDescent="0.2">
      <c r="D47" s="40"/>
      <c r="J47" s="1" t="str">
        <f>IF(Основа!I21="Укажу сам (Без этикетки)","Укажи здесь","")</f>
        <v/>
      </c>
    </row>
    <row r="48" spans="1:10" ht="20.100000000000001" customHeight="1" x14ac:dyDescent="0.2">
      <c r="D48" s="40"/>
      <c r="J48" s="1" t="str">
        <f>IF(Основа!I22="Укажу сам (Без этикетки)","Укажи здесь","")</f>
        <v/>
      </c>
    </row>
    <row r="49" spans="4:10" ht="20.100000000000001" customHeight="1" x14ac:dyDescent="0.2">
      <c r="D49" s="40"/>
      <c r="J49" s="1" t="str">
        <f>IF(Основа!I23="Укажу сам (Без этикетки)","Укажи здесь","")</f>
        <v/>
      </c>
    </row>
    <row r="50" spans="4:10" ht="20.100000000000001" customHeight="1" x14ac:dyDescent="0.2">
      <c r="D50" s="40"/>
      <c r="J50" s="1" t="str">
        <f>IF(Основа!I24="Укажу сам (Без этикетки)","Укажи здесь","")</f>
        <v/>
      </c>
    </row>
    <row r="51" spans="4:10" ht="20.100000000000001" customHeight="1" x14ac:dyDescent="0.2">
      <c r="D51" s="40"/>
      <c r="J51" s="1" t="str">
        <f>IF(Основа!I25="Укажу сам (Без этикетки)","Укажи здесь","")</f>
        <v/>
      </c>
    </row>
    <row r="52" spans="4:10" ht="20.100000000000001" customHeight="1" x14ac:dyDescent="0.2">
      <c r="D52" s="40"/>
      <c r="J52" s="1" t="str">
        <f>IF(Основа!I26="Укажу сам (Без этикетки)","Укажи здесь","")</f>
        <v/>
      </c>
    </row>
    <row r="53" spans="4:10" ht="20.100000000000001" customHeight="1" x14ac:dyDescent="0.2">
      <c r="D53" s="40"/>
    </row>
    <row r="54" spans="4:10" ht="20.100000000000001" customHeight="1" x14ac:dyDescent="0.2">
      <c r="D54" s="40"/>
      <c r="J54" s="1" t="str">
        <f>IF(Основа!I28="Укажу сам (Без этикетки)","Укажи здесь","")</f>
        <v/>
      </c>
    </row>
    <row r="55" spans="4:10" ht="20.100000000000001" customHeight="1" x14ac:dyDescent="0.2">
      <c r="D55" s="40"/>
      <c r="J55" s="1" t="str">
        <f>IF(Основа!I29="Укажу сам (Без этикетки)","Укажи здесь","")</f>
        <v/>
      </c>
    </row>
    <row r="56" spans="4:10" ht="20.100000000000001" customHeight="1" x14ac:dyDescent="0.2">
      <c r="D56" s="40"/>
      <c r="J56" s="1" t="str">
        <f>IF(Основа!I30="Укажу сам (Без этикетки)","Укажи здесь","")</f>
        <v/>
      </c>
    </row>
    <row r="57" spans="4:10" ht="20.100000000000001" customHeight="1" x14ac:dyDescent="0.2">
      <c r="D57" s="40"/>
      <c r="J57" s="1" t="str">
        <f>IF(Основа!I31="Укажу сам (Без этикетки)","Укажи здесь","")</f>
        <v/>
      </c>
    </row>
    <row r="58" spans="4:10" ht="20.100000000000001" customHeight="1" x14ac:dyDescent="0.2">
      <c r="D58" s="40"/>
      <c r="J58" s="1" t="str">
        <f>IF(Основа!I32="Укажу сам (Без этикетки)","Укажи здесь","")</f>
        <v/>
      </c>
    </row>
    <row r="59" spans="4:10" ht="20.100000000000001" customHeight="1" x14ac:dyDescent="0.2">
      <c r="D59" s="40"/>
      <c r="J59" s="1" t="str">
        <f>IF(Основа!I33="Укажу сам (Без этикетки)","Укажи здесь","")</f>
        <v/>
      </c>
    </row>
    <row r="60" spans="4:10" ht="20.100000000000001" customHeight="1" x14ac:dyDescent="0.2">
      <c r="D60" s="40"/>
      <c r="J60" s="1" t="str">
        <f>IF(Основа!I34="Укажу сам (Без этикетки)","Укажи здесь","")</f>
        <v/>
      </c>
    </row>
    <row r="61" spans="4:10" ht="20.100000000000001" customHeight="1" x14ac:dyDescent="0.2">
      <c r="D61" s="40"/>
      <c r="J61" s="1" t="str">
        <f>IF(Основа!I35="Укажу сам (Без этикетки)","Укажи здесь","")</f>
        <v/>
      </c>
    </row>
    <row r="62" spans="4:10" ht="20.100000000000001" customHeight="1" x14ac:dyDescent="0.2">
      <c r="D62" s="40"/>
      <c r="J62" s="1" t="str">
        <f>IF(Основа!I36="Укажу сам (Без этикетки)","Укажи здесь","")</f>
        <v/>
      </c>
    </row>
    <row r="63" spans="4:10" ht="20.100000000000001" customHeight="1" x14ac:dyDescent="0.2">
      <c r="D63" s="40"/>
    </row>
    <row r="64" spans="4:10" ht="20.100000000000001" customHeight="1" x14ac:dyDescent="0.2">
      <c r="D64" s="40"/>
      <c r="J64" s="1" t="str">
        <f>IF(Основа!I38="Укажу сам (Без этикетки)","Укажи здесь","")</f>
        <v/>
      </c>
    </row>
    <row r="65" spans="4:10" ht="20.100000000000001" customHeight="1" x14ac:dyDescent="0.2">
      <c r="D65" s="40"/>
      <c r="J65" s="1" t="str">
        <f>IF(Основа!I39="Укажу сам (Без этикетки)","Укажи здесь","")</f>
        <v/>
      </c>
    </row>
    <row r="66" spans="4:10" ht="20.100000000000001" customHeight="1" x14ac:dyDescent="0.2">
      <c r="D66" s="40"/>
      <c r="J66" s="1" t="str">
        <f>IF(Основа!I40="Укажу сам (Без этикетки)","Укажи здесь","")</f>
        <v/>
      </c>
    </row>
    <row r="67" spans="4:10" ht="20.100000000000001" customHeight="1" x14ac:dyDescent="0.2">
      <c r="D67" s="40"/>
      <c r="J67" s="1" t="str">
        <f>IF(Основа!I41="Укажу сам (Без этикетки)","Укажи здесь","")</f>
        <v/>
      </c>
    </row>
    <row r="68" spans="4:10" ht="20.100000000000001" customHeight="1" x14ac:dyDescent="0.2">
      <c r="D68" s="40"/>
      <c r="J68" s="1" t="str">
        <f>IF(Основа!I42="Укажу сам (Без этикетки)","Укажи здесь","")</f>
        <v/>
      </c>
    </row>
    <row r="69" spans="4:10" ht="20.100000000000001" customHeight="1" x14ac:dyDescent="0.2">
      <c r="D69" s="40"/>
      <c r="J69" s="1" t="str">
        <f>IF(Основа!I43="Укажу сам (Без этикетки)","Укажи здесь","")</f>
        <v/>
      </c>
    </row>
    <row r="70" spans="4:10" ht="20.100000000000001" customHeight="1" x14ac:dyDescent="0.2">
      <c r="D70" s="40"/>
      <c r="J70" s="1" t="str">
        <f>IF(Основа!I44="Укажу сам (Без этикетки)","Укажи здесь","")</f>
        <v/>
      </c>
    </row>
    <row r="71" spans="4:10" ht="20.100000000000001" customHeight="1" x14ac:dyDescent="0.2">
      <c r="D71" s="40"/>
      <c r="J71" s="1" t="str">
        <f>IF(Основа!I45="Укажу сам (Без этикетки)","Укажи здесь","")</f>
        <v/>
      </c>
    </row>
    <row r="72" spans="4:10" ht="20.100000000000001" customHeight="1" x14ac:dyDescent="0.2">
      <c r="D72" s="40"/>
      <c r="J72" s="1" t="str">
        <f>IF(Основа!I46="Укажу сам (Без этикетки)","Укажи здесь","")</f>
        <v/>
      </c>
    </row>
    <row r="73" spans="4:10" ht="20.100000000000001" customHeight="1" x14ac:dyDescent="0.2">
      <c r="D73" s="40"/>
    </row>
    <row r="74" spans="4:10" ht="20.100000000000001" customHeight="1" x14ac:dyDescent="0.2">
      <c r="D74" s="40"/>
      <c r="J74" s="1" t="str">
        <f>IF(Основа!I48="Укажу сам (Без этикетки)","Укажи здесь","")</f>
        <v/>
      </c>
    </row>
    <row r="75" spans="4:10" ht="20.100000000000001" customHeight="1" x14ac:dyDescent="0.2">
      <c r="D75" s="40"/>
      <c r="J75" s="1" t="str">
        <f>IF(Основа!I49="Укажу сам (Без этикетки)","Укажи здесь","")</f>
        <v/>
      </c>
    </row>
    <row r="76" spans="4:10" ht="20.100000000000001" customHeight="1" x14ac:dyDescent="0.2">
      <c r="D76" s="40"/>
      <c r="J76" s="1" t="str">
        <f>IF(Основа!I50="Укажу сам (Без этикетки)","Укажи здесь","")</f>
        <v/>
      </c>
    </row>
    <row r="77" spans="4:10" ht="20.100000000000001" customHeight="1" x14ac:dyDescent="0.2">
      <c r="D77" s="40"/>
      <c r="J77" s="1" t="str">
        <f>IF(Основа!I51="Укажу сам (Без этикетки)","Укажи здесь","")</f>
        <v/>
      </c>
    </row>
    <row r="78" spans="4:10" ht="20.100000000000001" customHeight="1" x14ac:dyDescent="0.2">
      <c r="D78" s="40"/>
      <c r="J78" s="1" t="str">
        <f>IF(Основа!I52="Укажу сам (Без этикетки)","Укажи здесь","")</f>
        <v/>
      </c>
    </row>
    <row r="79" spans="4:10" ht="20.100000000000001" customHeight="1" x14ac:dyDescent="0.2">
      <c r="D79" s="40"/>
      <c r="J79" s="1" t="str">
        <f>IF(Основа!I53="Укажу сам (Без этикетки)","Укажи здесь","")</f>
        <v/>
      </c>
    </row>
    <row r="80" spans="4:10" ht="20.100000000000001" customHeight="1" x14ac:dyDescent="0.2">
      <c r="D80" s="40"/>
      <c r="J80" s="1" t="str">
        <f>IF(Основа!I54="Укажу сам (Без этикетки)","Укажи здесь","")</f>
        <v/>
      </c>
    </row>
    <row r="81" spans="4:10" ht="20.100000000000001" customHeight="1" x14ac:dyDescent="0.2">
      <c r="D81" s="40"/>
      <c r="J81" s="1" t="str">
        <f>IF(Основа!I55="Укажу сам (Без этикетки)","Укажи здесь","")</f>
        <v/>
      </c>
    </row>
    <row r="82" spans="4:10" ht="20.100000000000001" customHeight="1" x14ac:dyDescent="0.2">
      <c r="D82" s="40"/>
      <c r="J82" s="1" t="str">
        <f>IF(Основа!I56="Укажу сам (Без этикетки)","Укажи здесь","")</f>
        <v/>
      </c>
    </row>
    <row r="83" spans="4:10" ht="20.100000000000001" customHeight="1" x14ac:dyDescent="0.2">
      <c r="D83" s="40"/>
    </row>
    <row r="84" spans="4:10" ht="20.100000000000001" customHeight="1" x14ac:dyDescent="0.2">
      <c r="D84" s="40"/>
      <c r="J84" s="1" t="str">
        <f>IF(Основа!I58="Укажу сам (Без этикетки)","Укажи здесь","")</f>
        <v/>
      </c>
    </row>
    <row r="85" spans="4:10" ht="20.100000000000001" customHeight="1" x14ac:dyDescent="0.2">
      <c r="D85" s="40"/>
      <c r="J85" s="1" t="str">
        <f>IF(Основа!I59="Укажу сам (Без этикетки)","Укажи здесь","")</f>
        <v/>
      </c>
    </row>
    <row r="86" spans="4:10" ht="20.100000000000001" customHeight="1" x14ac:dyDescent="0.2">
      <c r="D86" s="40"/>
      <c r="J86" s="1" t="str">
        <f>IF(Основа!I60="Укажу сам (Без этикетки)","Укажи здесь","")</f>
        <v/>
      </c>
    </row>
    <row r="87" spans="4:10" ht="20.100000000000001" customHeight="1" x14ac:dyDescent="0.2">
      <c r="D87" s="40"/>
      <c r="J87" s="1" t="str">
        <f>IF(Основа!I61="Укажу сам (Без этикетки)","Укажи здесь","")</f>
        <v/>
      </c>
    </row>
    <row r="88" spans="4:10" ht="20.100000000000001" customHeight="1" x14ac:dyDescent="0.2">
      <c r="D88" s="40"/>
      <c r="J88" s="1" t="str">
        <f>IF(Основа!I62="Укажу сам (Без этикетки)","Укажи здесь","")</f>
        <v/>
      </c>
    </row>
    <row r="89" spans="4:10" ht="20.100000000000001" customHeight="1" x14ac:dyDescent="0.2">
      <c r="D89" s="40"/>
      <c r="J89" s="1" t="str">
        <f>IF(Основа!I63="Укажу сам (Без этикетки)","Укажи здесь","")</f>
        <v/>
      </c>
    </row>
    <row r="90" spans="4:10" ht="20.100000000000001" customHeight="1" x14ac:dyDescent="0.2">
      <c r="D90" s="40"/>
      <c r="J90" s="1" t="str">
        <f>IF(Основа!I64="Укажу сам (Без этикетки)","Укажи здесь","")</f>
        <v/>
      </c>
    </row>
    <row r="91" spans="4:10" ht="20.100000000000001" customHeight="1" x14ac:dyDescent="0.2">
      <c r="D91" s="40"/>
      <c r="J91" s="1" t="str">
        <f>IF(Основа!I65="Укажу сам (Без этикетки)","Укажи здесь","")</f>
        <v/>
      </c>
    </row>
    <row r="92" spans="4:10" ht="20.100000000000001" customHeight="1" x14ac:dyDescent="0.2">
      <c r="D92" s="40"/>
      <c r="J92" s="1" t="str">
        <f>IF(Основа!I66="Укажу сам (Без этикетки)","Укажи здесь","")</f>
        <v/>
      </c>
    </row>
    <row r="93" spans="4:10" ht="20.100000000000001" customHeight="1" x14ac:dyDescent="0.2">
      <c r="D93" s="40"/>
    </row>
    <row r="94" spans="4:10" ht="20.100000000000001" customHeight="1" x14ac:dyDescent="0.2">
      <c r="D94" s="40"/>
      <c r="J94" s="1" t="str">
        <f>IF(Основа!I68="Укажу сам (Без этикетки)","Укажи здесь","")</f>
        <v/>
      </c>
    </row>
    <row r="95" spans="4:10" ht="20.100000000000001" customHeight="1" x14ac:dyDescent="0.2">
      <c r="D95" s="40"/>
      <c r="J95" s="1" t="str">
        <f>IF(Основа!I69="Укажу сам (Без этикетки)","Укажи здесь","")</f>
        <v/>
      </c>
    </row>
    <row r="96" spans="4:10" ht="20.100000000000001" customHeight="1" x14ac:dyDescent="0.2">
      <c r="D96" s="40"/>
      <c r="J96" s="1" t="str">
        <f>IF(Основа!I70="Укажу сам (Без этикетки)","Укажи здесь","")</f>
        <v/>
      </c>
    </row>
    <row r="97" spans="4:10" ht="20.100000000000001" customHeight="1" x14ac:dyDescent="0.2">
      <c r="D97" s="40"/>
      <c r="J97" s="1" t="str">
        <f>IF(Основа!I71="Укажу сам (Без этикетки)","Укажи здесь","")</f>
        <v/>
      </c>
    </row>
    <row r="98" spans="4:10" ht="20.100000000000001" customHeight="1" x14ac:dyDescent="0.2">
      <c r="D98" s="40"/>
      <c r="J98" s="1" t="str">
        <f>IF(Основа!I72="Укажу сам (Без этикетки)","Укажи здесь","")</f>
        <v/>
      </c>
    </row>
    <row r="99" spans="4:10" ht="20.100000000000001" customHeight="1" x14ac:dyDescent="0.2">
      <c r="D99" s="40"/>
      <c r="J99" s="1" t="str">
        <f>IF(Основа!I73="Укажу сам (Без этикетки)","Укажи здесь","")</f>
        <v/>
      </c>
    </row>
    <row r="100" spans="4:10" ht="20.100000000000001" customHeight="1" x14ac:dyDescent="0.2">
      <c r="D100" s="40"/>
      <c r="J100" s="1" t="str">
        <f>IF(Основа!I74="Укажу сам (Без этикетки)","Укажи здесь","")</f>
        <v/>
      </c>
    </row>
    <row r="101" spans="4:10" ht="20.100000000000001" customHeight="1" x14ac:dyDescent="0.2">
      <c r="D101" s="40"/>
      <c r="J101" s="1" t="str">
        <f>IF(Основа!I75="Укажу сам (Без этикетки)","Укажи здесь","")</f>
        <v/>
      </c>
    </row>
    <row r="102" spans="4:10" ht="20.100000000000001" customHeight="1" x14ac:dyDescent="0.2">
      <c r="D102" s="40"/>
      <c r="J102" s="1" t="str">
        <f>IF(Основа!I76="Укажу сам (Без этикетки)","Укажи здесь","")</f>
        <v/>
      </c>
    </row>
    <row r="103" spans="4:10" ht="20.100000000000001" customHeight="1" x14ac:dyDescent="0.2">
      <c r="D103" s="40"/>
    </row>
    <row r="104" spans="4:10" ht="20.100000000000001" customHeight="1" x14ac:dyDescent="0.2">
      <c r="D104" s="40"/>
      <c r="J104" s="1" t="str">
        <f>IF(Основа!I78="Укажу сам (Без этикетки)","Укажи здесь","")</f>
        <v/>
      </c>
    </row>
    <row r="105" spans="4:10" ht="20.100000000000001" customHeight="1" x14ac:dyDescent="0.2">
      <c r="D105" s="40"/>
      <c r="J105" s="1" t="str">
        <f>IF(Основа!I79="Укажу сам (Без этикетки)","Укажи здесь","")</f>
        <v/>
      </c>
    </row>
    <row r="106" spans="4:10" ht="20.100000000000001" customHeight="1" x14ac:dyDescent="0.2">
      <c r="D106" s="40"/>
      <c r="J106" s="1" t="str">
        <f>IF(Основа!I80="Укажу сам (Без этикетки)","Укажи здесь","")</f>
        <v/>
      </c>
    </row>
    <row r="107" spans="4:10" ht="20.100000000000001" customHeight="1" x14ac:dyDescent="0.2">
      <c r="D107" s="40"/>
      <c r="J107" s="1" t="str">
        <f>IF(Основа!I81="Укажу сам (Без этикетки)","Укажи здесь","")</f>
        <v/>
      </c>
    </row>
    <row r="108" spans="4:10" ht="20.100000000000001" customHeight="1" x14ac:dyDescent="0.2">
      <c r="D108" s="40"/>
      <c r="J108" s="1" t="str">
        <f>IF(Основа!I82="Укажу сам (Без этикетки)","Укажи здесь","")</f>
        <v/>
      </c>
    </row>
    <row r="109" spans="4:10" ht="20.100000000000001" customHeight="1" x14ac:dyDescent="0.2">
      <c r="D109" s="40"/>
      <c r="J109" s="1" t="str">
        <f>IF(Основа!I83="Укажу сам (Без этикетки)","Укажи здесь","")</f>
        <v/>
      </c>
    </row>
    <row r="110" spans="4:10" ht="20.100000000000001" customHeight="1" x14ac:dyDescent="0.2">
      <c r="D110" s="40"/>
      <c r="J110" s="1" t="str">
        <f>IF(Основа!I84="Укажу сам (Без этикетки)","Укажи здесь","")</f>
        <v/>
      </c>
    </row>
    <row r="111" spans="4:10" ht="20.100000000000001" customHeight="1" x14ac:dyDescent="0.2">
      <c r="D111" s="40"/>
      <c r="J111" s="1" t="str">
        <f>IF(Основа!I85="Укажу сам (Без этикетки)","Укажи здесь","")</f>
        <v/>
      </c>
    </row>
    <row r="112" spans="4:10" ht="20.100000000000001" customHeight="1" x14ac:dyDescent="0.2">
      <c r="D112" s="40"/>
      <c r="J112" s="1" t="str">
        <f>IF(Основа!I86="Укажу сам (Без этикетки)","Укажи здесь","")</f>
        <v/>
      </c>
    </row>
    <row r="113" spans="4:4" ht="20.100000000000001" customHeight="1" x14ac:dyDescent="0.2">
      <c r="D113" s="40"/>
    </row>
    <row r="114" spans="4:4" ht="20.100000000000001" customHeight="1" x14ac:dyDescent="0.2">
      <c r="D114" s="40"/>
    </row>
    <row r="115" spans="4:4" ht="20.100000000000001" customHeight="1" x14ac:dyDescent="0.2">
      <c r="D115" s="40"/>
    </row>
    <row r="116" spans="4:4" ht="20.100000000000001" customHeight="1" x14ac:dyDescent="0.2">
      <c r="D116" s="40"/>
    </row>
    <row r="117" spans="4:4" ht="20.100000000000001" customHeight="1" x14ac:dyDescent="0.2">
      <c r="D117" s="40"/>
    </row>
    <row r="118" spans="4:4" ht="20.100000000000001" customHeight="1" x14ac:dyDescent="0.2">
      <c r="D118" s="40"/>
    </row>
    <row r="119" spans="4:4" ht="20.100000000000001" customHeight="1" x14ac:dyDescent="0.2">
      <c r="D119" s="40"/>
    </row>
    <row r="120" spans="4:4" ht="20.100000000000001" customHeight="1" x14ac:dyDescent="0.2">
      <c r="D120" s="40"/>
    </row>
    <row r="121" spans="4:4" ht="20.100000000000001" customHeight="1" x14ac:dyDescent="0.2">
      <c r="D121" s="40"/>
    </row>
    <row r="122" spans="4:4" ht="20.100000000000001" customHeight="1" x14ac:dyDescent="0.2">
      <c r="D122" s="40"/>
    </row>
    <row r="123" spans="4:4" ht="20.100000000000001" customHeight="1" x14ac:dyDescent="0.2">
      <c r="D123" s="40"/>
    </row>
    <row r="124" spans="4:4" ht="20.100000000000001" customHeight="1" x14ac:dyDescent="0.2">
      <c r="D124" s="40"/>
    </row>
    <row r="125" spans="4:4" ht="20.100000000000001" customHeight="1" x14ac:dyDescent="0.2">
      <c r="D125" s="40"/>
    </row>
    <row r="126" spans="4:4" ht="20.100000000000001" customHeight="1" x14ac:dyDescent="0.2">
      <c r="D126" s="40"/>
    </row>
    <row r="127" spans="4:4" ht="20.100000000000001" customHeight="1" x14ac:dyDescent="0.2">
      <c r="D127" s="40"/>
    </row>
    <row r="128" spans="4:4" ht="20.100000000000001" customHeight="1" x14ac:dyDescent="0.2">
      <c r="D128" s="40"/>
    </row>
    <row r="129" spans="4:4" ht="20.100000000000001" customHeight="1" x14ac:dyDescent="0.2">
      <c r="D129" s="40"/>
    </row>
    <row r="130" spans="4:4" ht="20.100000000000001" customHeight="1" x14ac:dyDescent="0.2">
      <c r="D130" s="40"/>
    </row>
    <row r="131" spans="4:4" ht="20.100000000000001" customHeight="1" x14ac:dyDescent="0.2">
      <c r="D131" s="40"/>
    </row>
    <row r="132" spans="4:4" ht="20.100000000000001" customHeight="1" x14ac:dyDescent="0.2">
      <c r="D132" s="40"/>
    </row>
    <row r="133" spans="4:4" ht="20.100000000000001" customHeight="1" x14ac:dyDescent="0.2">
      <c r="D133" s="40"/>
    </row>
    <row r="134" spans="4:4" ht="20.100000000000001" customHeight="1" x14ac:dyDescent="0.2">
      <c r="D134" s="40"/>
    </row>
    <row r="135" spans="4:4" ht="20.100000000000001" customHeight="1" x14ac:dyDescent="0.2">
      <c r="D135" s="40"/>
    </row>
    <row r="136" spans="4:4" ht="20.100000000000001" customHeight="1" x14ac:dyDescent="0.2">
      <c r="D136" s="40"/>
    </row>
    <row r="137" spans="4:4" ht="20.100000000000001" customHeight="1" x14ac:dyDescent="0.2">
      <c r="D137" s="40"/>
    </row>
    <row r="138" spans="4:4" ht="20.100000000000001" customHeight="1" x14ac:dyDescent="0.2">
      <c r="D138" s="40"/>
    </row>
    <row r="139" spans="4:4" ht="20.100000000000001" customHeight="1" x14ac:dyDescent="0.2">
      <c r="D139" s="40"/>
    </row>
    <row r="140" spans="4:4" ht="20.100000000000001" customHeight="1" x14ac:dyDescent="0.2">
      <c r="D140" s="40"/>
    </row>
    <row r="141" spans="4:4" ht="20.100000000000001" customHeight="1" x14ac:dyDescent="0.2">
      <c r="D141" s="40"/>
    </row>
    <row r="142" spans="4:4" ht="20.100000000000001" customHeight="1" x14ac:dyDescent="0.2">
      <c r="D142" s="40"/>
    </row>
    <row r="143" spans="4:4" ht="20.100000000000001" customHeight="1" x14ac:dyDescent="0.2">
      <c r="D143" s="40"/>
    </row>
    <row r="144" spans="4:4" ht="20.100000000000001" customHeight="1" x14ac:dyDescent="0.2">
      <c r="D144" s="40"/>
    </row>
    <row r="145" spans="4:4" ht="20.100000000000001" customHeight="1" x14ac:dyDescent="0.2">
      <c r="D145" s="40"/>
    </row>
    <row r="146" spans="4:4" ht="20.100000000000001" customHeight="1" x14ac:dyDescent="0.2">
      <c r="D146" s="40"/>
    </row>
    <row r="147" spans="4:4" ht="20.100000000000001" customHeight="1" x14ac:dyDescent="0.2">
      <c r="D147" s="40"/>
    </row>
    <row r="148" spans="4:4" ht="20.100000000000001" customHeight="1" x14ac:dyDescent="0.2">
      <c r="D148" s="40"/>
    </row>
    <row r="149" spans="4:4" ht="20.100000000000001" customHeight="1" x14ac:dyDescent="0.2">
      <c r="D149" s="40"/>
    </row>
    <row r="150" spans="4:4" ht="20.100000000000001" customHeight="1" x14ac:dyDescent="0.2">
      <c r="D150" s="40"/>
    </row>
    <row r="151" spans="4:4" ht="20.100000000000001" customHeight="1" x14ac:dyDescent="0.2">
      <c r="D151" s="40"/>
    </row>
    <row r="152" spans="4:4" ht="20.100000000000001" customHeight="1" x14ac:dyDescent="0.2">
      <c r="D152" s="40"/>
    </row>
    <row r="153" spans="4:4" ht="20.100000000000001" customHeight="1" x14ac:dyDescent="0.2">
      <c r="D153" s="40"/>
    </row>
    <row r="154" spans="4:4" ht="20.100000000000001" customHeight="1" x14ac:dyDescent="0.2">
      <c r="D154" s="40"/>
    </row>
    <row r="155" spans="4:4" ht="20.100000000000001" customHeight="1" x14ac:dyDescent="0.2">
      <c r="D155" s="40"/>
    </row>
    <row r="156" spans="4:4" ht="20.100000000000001" customHeight="1" x14ac:dyDescent="0.2">
      <c r="D156" s="40"/>
    </row>
    <row r="157" spans="4:4" ht="20.100000000000001" customHeight="1" x14ac:dyDescent="0.2">
      <c r="D157" s="40"/>
    </row>
    <row r="158" spans="4:4" ht="20.100000000000001" customHeight="1" x14ac:dyDescent="0.2">
      <c r="D158" s="40"/>
    </row>
    <row r="159" spans="4:4" ht="20.100000000000001" customHeight="1" x14ac:dyDescent="0.2">
      <c r="D159" s="40"/>
    </row>
    <row r="160" spans="4:4" ht="20.100000000000001" customHeight="1" x14ac:dyDescent="0.2">
      <c r="D160" s="40"/>
    </row>
    <row r="161" spans="4:4" ht="20.100000000000001" customHeight="1" x14ac:dyDescent="0.2">
      <c r="D161" s="40"/>
    </row>
    <row r="162" spans="4:4" ht="20.100000000000001" customHeight="1" x14ac:dyDescent="0.2">
      <c r="D162" s="40"/>
    </row>
    <row r="163" spans="4:4" ht="20.100000000000001" customHeight="1" x14ac:dyDescent="0.2">
      <c r="D163" s="40"/>
    </row>
    <row r="164" spans="4:4" ht="20.100000000000001" customHeight="1" x14ac:dyDescent="0.2">
      <c r="D164" s="40"/>
    </row>
    <row r="165" spans="4:4" ht="20.100000000000001" customHeight="1" x14ac:dyDescent="0.2">
      <c r="D165" s="40"/>
    </row>
    <row r="166" spans="4:4" ht="20.100000000000001" customHeight="1" x14ac:dyDescent="0.2">
      <c r="D166" s="40"/>
    </row>
    <row r="167" spans="4:4" ht="20.100000000000001" customHeight="1" x14ac:dyDescent="0.2">
      <c r="D167" s="40"/>
    </row>
    <row r="168" spans="4:4" ht="20.100000000000001" customHeight="1" x14ac:dyDescent="0.2">
      <c r="D168" s="40"/>
    </row>
    <row r="169" spans="4:4" ht="20.100000000000001" customHeight="1" x14ac:dyDescent="0.2">
      <c r="D169" s="40"/>
    </row>
    <row r="170" spans="4:4" ht="20.100000000000001" customHeight="1" x14ac:dyDescent="0.2">
      <c r="D170" s="40"/>
    </row>
    <row r="171" spans="4:4" ht="20.100000000000001" customHeight="1" x14ac:dyDescent="0.2">
      <c r="D171" s="40"/>
    </row>
    <row r="172" spans="4:4" ht="20.100000000000001" customHeight="1" x14ac:dyDescent="0.2">
      <c r="D172" s="40"/>
    </row>
    <row r="173" spans="4:4" ht="20.100000000000001" customHeight="1" x14ac:dyDescent="0.2">
      <c r="D173" s="40"/>
    </row>
    <row r="174" spans="4:4" ht="20.100000000000001" customHeight="1" x14ac:dyDescent="0.2">
      <c r="D174" s="40"/>
    </row>
    <row r="175" spans="4:4" ht="20.100000000000001" customHeight="1" x14ac:dyDescent="0.2">
      <c r="D175" s="40"/>
    </row>
    <row r="176" spans="4:4" ht="20.100000000000001" customHeight="1" x14ac:dyDescent="0.2">
      <c r="D176" s="40"/>
    </row>
    <row r="177" spans="4:4" ht="20.100000000000001" customHeight="1" x14ac:dyDescent="0.2">
      <c r="D177" s="40"/>
    </row>
    <row r="178" spans="4:4" ht="20.100000000000001" customHeight="1" x14ac:dyDescent="0.2">
      <c r="D178" s="40"/>
    </row>
    <row r="179" spans="4:4" ht="20.100000000000001" customHeight="1" x14ac:dyDescent="0.2">
      <c r="D179" s="40"/>
    </row>
    <row r="180" spans="4:4" ht="20.100000000000001" customHeight="1" x14ac:dyDescent="0.2">
      <c r="D180" s="40"/>
    </row>
    <row r="181" spans="4:4" ht="20.100000000000001" customHeight="1" x14ac:dyDescent="0.2">
      <c r="D181" s="40"/>
    </row>
    <row r="182" spans="4:4" ht="20.100000000000001" customHeight="1" x14ac:dyDescent="0.2">
      <c r="D182" s="40"/>
    </row>
    <row r="183" spans="4:4" ht="20.100000000000001" customHeight="1" x14ac:dyDescent="0.2">
      <c r="D183" s="40"/>
    </row>
    <row r="184" spans="4:4" ht="20.100000000000001" customHeight="1" x14ac:dyDescent="0.2">
      <c r="D184" s="40"/>
    </row>
    <row r="185" spans="4:4" ht="20.100000000000001" customHeight="1" x14ac:dyDescent="0.2">
      <c r="D185" s="40"/>
    </row>
    <row r="186" spans="4:4" ht="20.100000000000001" customHeight="1" x14ac:dyDescent="0.2">
      <c r="D186" s="40"/>
    </row>
    <row r="187" spans="4:4" ht="20.100000000000001" customHeight="1" x14ac:dyDescent="0.2">
      <c r="D187" s="40"/>
    </row>
    <row r="188" spans="4:4" ht="20.100000000000001" customHeight="1" x14ac:dyDescent="0.2">
      <c r="D188" s="40"/>
    </row>
    <row r="189" spans="4:4" ht="20.100000000000001" customHeight="1" x14ac:dyDescent="0.2">
      <c r="D189" s="40"/>
    </row>
    <row r="190" spans="4:4" ht="20.100000000000001" customHeight="1" x14ac:dyDescent="0.2">
      <c r="D190" s="40"/>
    </row>
    <row r="191" spans="4:4" ht="20.100000000000001" customHeight="1" x14ac:dyDescent="0.2">
      <c r="D191" s="40"/>
    </row>
    <row r="192" spans="4:4" ht="20.100000000000001" customHeight="1" x14ac:dyDescent="0.2">
      <c r="D192" s="40"/>
    </row>
    <row r="193" spans="4:15" ht="20.100000000000001" customHeight="1" x14ac:dyDescent="0.2">
      <c r="D193" s="40"/>
    </row>
    <row r="194" spans="4:15" ht="20.100000000000001" customHeight="1" x14ac:dyDescent="0.2">
      <c r="D194" s="40"/>
    </row>
    <row r="195" spans="4:15" ht="20.100000000000001" customHeight="1" x14ac:dyDescent="0.2">
      <c r="D195" s="40"/>
    </row>
    <row r="196" spans="4:15" ht="20.100000000000001" customHeight="1" x14ac:dyDescent="0.2">
      <c r="D196" s="40"/>
    </row>
    <row r="197" spans="4:15" s="40" customFormat="1" ht="20.100000000000001" customHeight="1" x14ac:dyDescent="0.2">
      <c r="I197" s="1"/>
      <c r="J197" s="1"/>
      <c r="K197" s="1"/>
      <c r="L197" s="1"/>
      <c r="M197" s="1"/>
      <c r="N197" s="1"/>
      <c r="O197" s="1"/>
    </row>
    <row r="198" spans="4:15" s="40" customFormat="1" ht="20.100000000000001" customHeight="1" x14ac:dyDescent="0.2">
      <c r="J198" s="1"/>
      <c r="K198" s="1"/>
    </row>
    <row r="199" spans="4:15" s="40" customFormat="1" ht="20.100000000000001" customHeight="1" x14ac:dyDescent="0.2">
      <c r="J199" s="1"/>
      <c r="K199" s="1"/>
    </row>
    <row r="200" spans="4:15" s="40" customFormat="1" ht="20.100000000000001" customHeight="1" x14ac:dyDescent="0.2">
      <c r="J200" s="1"/>
      <c r="K200" s="1"/>
    </row>
    <row r="201" spans="4:15" s="40" customFormat="1" ht="20.100000000000001" customHeight="1" x14ac:dyDescent="0.2">
      <c r="J201" s="1"/>
      <c r="K201" s="1"/>
    </row>
    <row r="202" spans="4:15" s="40" customFormat="1" ht="20.100000000000001" customHeight="1" x14ac:dyDescent="0.2">
      <c r="J202" s="1"/>
      <c r="K202" s="1"/>
    </row>
    <row r="203" spans="4:15" s="40" customFormat="1" ht="20.100000000000001" customHeight="1" x14ac:dyDescent="0.2">
      <c r="J203" s="1"/>
      <c r="K203" s="1"/>
    </row>
    <row r="204" spans="4:15" s="40" customFormat="1" ht="20.100000000000001" customHeight="1" x14ac:dyDescent="0.2">
      <c r="J204" s="1"/>
      <c r="K204" s="1"/>
    </row>
    <row r="205" spans="4:15" s="40" customFormat="1" ht="20.100000000000001" customHeight="1" x14ac:dyDescent="0.2">
      <c r="J205" s="1"/>
      <c r="K205" s="1"/>
    </row>
    <row r="206" spans="4:15" s="40" customFormat="1" ht="20.100000000000001" customHeight="1" x14ac:dyDescent="0.2">
      <c r="J206" s="1"/>
      <c r="K206" s="1"/>
    </row>
    <row r="207" spans="4:15" s="40" customFormat="1" ht="20.100000000000001" customHeight="1" x14ac:dyDescent="0.2">
      <c r="J207" s="1"/>
      <c r="K207" s="1"/>
    </row>
    <row r="208" spans="4:15" s="40" customFormat="1" ht="20.100000000000001" customHeight="1" x14ac:dyDescent="0.2">
      <c r="J208" s="1"/>
      <c r="K208" s="1"/>
    </row>
    <row r="209" spans="10:11" s="40" customFormat="1" ht="20.100000000000001" customHeight="1" x14ac:dyDescent="0.2">
      <c r="J209" s="1"/>
      <c r="K209" s="1"/>
    </row>
    <row r="210" spans="10:11" s="40" customFormat="1" ht="20.100000000000001" customHeight="1" x14ac:dyDescent="0.2">
      <c r="J210" s="1"/>
      <c r="K210" s="1"/>
    </row>
    <row r="211" spans="10:11" s="40" customFormat="1" ht="20.100000000000001" customHeight="1" x14ac:dyDescent="0.2">
      <c r="J211" s="1"/>
      <c r="K211" s="1"/>
    </row>
    <row r="212" spans="10:11" s="40" customFormat="1" ht="20.100000000000001" customHeight="1" x14ac:dyDescent="0.2">
      <c r="J212" s="1"/>
      <c r="K212" s="1"/>
    </row>
    <row r="213" spans="10:11" s="40" customFormat="1" ht="20.100000000000001" customHeight="1" x14ac:dyDescent="0.2">
      <c r="J213" s="1"/>
      <c r="K213" s="1"/>
    </row>
    <row r="214" spans="10:11" s="40" customFormat="1" ht="20.100000000000001" customHeight="1" x14ac:dyDescent="0.2">
      <c r="J214" s="1"/>
      <c r="K214" s="1"/>
    </row>
    <row r="215" spans="10:11" s="40" customFormat="1" ht="20.100000000000001" customHeight="1" x14ac:dyDescent="0.2">
      <c r="J215" s="1"/>
      <c r="K215" s="1"/>
    </row>
    <row r="216" spans="10:11" s="40" customFormat="1" ht="20.100000000000001" customHeight="1" x14ac:dyDescent="0.2">
      <c r="J216" s="1"/>
      <c r="K216" s="1"/>
    </row>
    <row r="217" spans="10:11" s="40" customFormat="1" ht="20.100000000000001" customHeight="1" x14ac:dyDescent="0.2">
      <c r="J217" s="1"/>
      <c r="K217" s="1"/>
    </row>
    <row r="218" spans="10:11" s="40" customFormat="1" ht="20.100000000000001" customHeight="1" x14ac:dyDescent="0.2">
      <c r="J218" s="1"/>
      <c r="K218" s="1"/>
    </row>
    <row r="219" spans="10:11" s="40" customFormat="1" ht="20.100000000000001" customHeight="1" x14ac:dyDescent="0.2">
      <c r="J219" s="1"/>
      <c r="K219" s="1"/>
    </row>
    <row r="220" spans="10:11" s="40" customFormat="1" ht="20.100000000000001" customHeight="1" x14ac:dyDescent="0.2">
      <c r="J220" s="1"/>
      <c r="K220" s="1"/>
    </row>
    <row r="221" spans="10:11" s="40" customFormat="1" ht="20.100000000000001" customHeight="1" x14ac:dyDescent="0.2">
      <c r="J221" s="1"/>
      <c r="K221" s="1"/>
    </row>
    <row r="222" spans="10:11" s="40" customFormat="1" ht="20.100000000000001" customHeight="1" x14ac:dyDescent="0.2">
      <c r="J222" s="1"/>
      <c r="K222" s="1"/>
    </row>
    <row r="223" spans="10:11" s="40" customFormat="1" ht="20.100000000000001" customHeight="1" x14ac:dyDescent="0.2">
      <c r="J223" s="1"/>
      <c r="K223" s="1"/>
    </row>
    <row r="224" spans="10:11" s="40" customFormat="1" ht="20.100000000000001" customHeight="1" x14ac:dyDescent="0.2">
      <c r="J224" s="1"/>
      <c r="K224" s="1"/>
    </row>
    <row r="225" spans="9:11" s="40" customFormat="1" ht="20.100000000000001" customHeight="1" x14ac:dyDescent="0.2">
      <c r="J225" s="1"/>
      <c r="K225" s="1"/>
    </row>
    <row r="226" spans="9:11" s="40" customFormat="1" ht="20.100000000000001" customHeight="1" x14ac:dyDescent="0.2">
      <c r="J226" s="1"/>
      <c r="K226" s="1"/>
    </row>
    <row r="227" spans="9:11" s="40" customFormat="1" ht="20.100000000000001" customHeight="1" x14ac:dyDescent="0.2">
      <c r="I227" s="1"/>
      <c r="J227" s="1"/>
      <c r="K227" s="1"/>
    </row>
    <row r="228" spans="9:11" s="40" customFormat="1" ht="20.100000000000001" customHeight="1" x14ac:dyDescent="0.2">
      <c r="I228" s="1"/>
      <c r="J228" s="1"/>
      <c r="K228" s="1"/>
    </row>
    <row r="229" spans="9:11" s="40" customFormat="1" ht="20.100000000000001" customHeight="1" x14ac:dyDescent="0.2">
      <c r="I229" s="1"/>
      <c r="J229" s="1"/>
      <c r="K229" s="1"/>
    </row>
    <row r="230" spans="9:11" s="40" customFormat="1" ht="20.100000000000001" customHeight="1" x14ac:dyDescent="0.2">
      <c r="I230" s="1"/>
      <c r="J230" s="1"/>
      <c r="K230" s="1"/>
    </row>
    <row r="231" spans="9:11" s="40" customFormat="1" ht="20.100000000000001" customHeight="1" x14ac:dyDescent="0.2">
      <c r="I231" s="1"/>
      <c r="J231" s="1"/>
      <c r="K231" s="1"/>
    </row>
    <row r="232" spans="9:11" s="40" customFormat="1" ht="20.100000000000001" customHeight="1" x14ac:dyDescent="0.2">
      <c r="I232" s="1"/>
      <c r="J232" s="1"/>
      <c r="K232" s="1"/>
    </row>
    <row r="233" spans="9:11" s="40" customFormat="1" ht="20.100000000000001" customHeight="1" x14ac:dyDescent="0.2">
      <c r="I233" s="1"/>
      <c r="J233" s="1"/>
      <c r="K233" s="1"/>
    </row>
    <row r="234" spans="9:11" s="40" customFormat="1" ht="20.100000000000001" customHeight="1" x14ac:dyDescent="0.2">
      <c r="I234" s="1"/>
      <c r="J234" s="1"/>
      <c r="K234" s="1"/>
    </row>
    <row r="235" spans="9:11" s="40" customFormat="1" ht="20.100000000000001" customHeight="1" x14ac:dyDescent="0.2">
      <c r="I235" s="1"/>
      <c r="J235" s="1"/>
      <c r="K235" s="1"/>
    </row>
    <row r="236" spans="9:11" s="40" customFormat="1" ht="20.100000000000001" customHeight="1" x14ac:dyDescent="0.2">
      <c r="I236" s="1"/>
      <c r="J236" s="1"/>
      <c r="K236" s="1"/>
    </row>
    <row r="237" spans="9:11" s="40" customFormat="1" ht="20.100000000000001" customHeight="1" x14ac:dyDescent="0.2">
      <c r="I237" s="1"/>
      <c r="J237" s="1"/>
      <c r="K237" s="1"/>
    </row>
    <row r="238" spans="9:11" s="40" customFormat="1" ht="20.100000000000001" customHeight="1" x14ac:dyDescent="0.2">
      <c r="I238" s="1"/>
      <c r="J238" s="1"/>
      <c r="K238" s="1"/>
    </row>
    <row r="239" spans="9:11" s="40" customFormat="1" ht="20.100000000000001" customHeight="1" x14ac:dyDescent="0.2">
      <c r="I239" s="1"/>
      <c r="J239" s="1"/>
      <c r="K239" s="1"/>
    </row>
    <row r="240" spans="9:11" s="40" customFormat="1" ht="20.100000000000001" customHeight="1" x14ac:dyDescent="0.2">
      <c r="I240" s="1"/>
      <c r="J240" s="1"/>
      <c r="K240" s="1"/>
    </row>
    <row r="241" spans="3:11" s="40" customFormat="1" ht="20.100000000000001" customHeight="1" x14ac:dyDescent="0.2">
      <c r="I241" s="1"/>
      <c r="J241" s="1"/>
      <c r="K241" s="1"/>
    </row>
    <row r="242" spans="3:11" s="40" customFormat="1" ht="20.100000000000001" customHeight="1" x14ac:dyDescent="0.2">
      <c r="I242" s="1"/>
      <c r="J242" s="1"/>
      <c r="K242" s="1"/>
    </row>
    <row r="243" spans="3:11" s="40" customFormat="1" ht="20.100000000000001" customHeight="1" x14ac:dyDescent="0.2">
      <c r="I243" s="1"/>
      <c r="J243" s="1"/>
      <c r="K243" s="1"/>
    </row>
    <row r="244" spans="3:11" s="40" customFormat="1" ht="20.100000000000001" customHeight="1" x14ac:dyDescent="0.2">
      <c r="I244" s="1"/>
      <c r="J244" s="1"/>
      <c r="K244" s="1"/>
    </row>
    <row r="245" spans="3:11" s="40" customFormat="1" ht="20.100000000000001" customHeight="1" x14ac:dyDescent="0.2">
      <c r="I245" s="1"/>
      <c r="J245" s="1"/>
      <c r="K245" s="1"/>
    </row>
    <row r="246" spans="3:11" s="40" customFormat="1" ht="20.100000000000001" customHeight="1" x14ac:dyDescent="0.2">
      <c r="I246" s="1"/>
      <c r="J246" s="1"/>
      <c r="K246" s="1"/>
    </row>
    <row r="247" spans="3:11" s="40" customFormat="1" ht="20.100000000000001" customHeight="1" x14ac:dyDescent="0.2">
      <c r="I247" s="1"/>
      <c r="J247" s="1"/>
      <c r="K247" s="1"/>
    </row>
    <row r="248" spans="3:11" s="40" customFormat="1" ht="20.100000000000001" customHeight="1" x14ac:dyDescent="0.2">
      <c r="I248" s="1"/>
      <c r="J248" s="1"/>
      <c r="K248" s="1"/>
    </row>
    <row r="249" spans="3:11" s="40" customFormat="1" ht="20.100000000000001" customHeight="1" x14ac:dyDescent="0.2">
      <c r="I249" s="1"/>
      <c r="J249" s="1"/>
      <c r="K249" s="1"/>
    </row>
    <row r="250" spans="3:11" s="40" customFormat="1" ht="20.100000000000001" customHeight="1" x14ac:dyDescent="0.2">
      <c r="I250" s="1"/>
      <c r="J250" s="1"/>
      <c r="K250" s="1"/>
    </row>
    <row r="251" spans="3:11" s="40" customFormat="1" ht="20.100000000000001" customHeight="1" x14ac:dyDescent="0.2">
      <c r="I251" s="1"/>
      <c r="J251" s="1"/>
      <c r="K251" s="1"/>
    </row>
    <row r="252" spans="3:11" s="40" customFormat="1" ht="20.100000000000001" customHeight="1" x14ac:dyDescent="0.2">
      <c r="I252" s="1"/>
      <c r="J252" s="1"/>
      <c r="K252" s="1"/>
    </row>
    <row r="253" spans="3:11" s="40" customFormat="1" ht="20.100000000000001" customHeight="1" x14ac:dyDescent="0.2">
      <c r="I253" s="1"/>
      <c r="J253" s="1"/>
      <c r="K253" s="1"/>
    </row>
    <row r="254" spans="3:11" s="40" customFormat="1" ht="20.100000000000001" customHeight="1" x14ac:dyDescent="0.2">
      <c r="I254" s="1"/>
      <c r="J254" s="1"/>
      <c r="K254" s="1"/>
    </row>
    <row r="255" spans="3:11" s="40" customFormat="1" ht="20.100000000000001" customHeight="1" x14ac:dyDescent="0.2">
      <c r="I255" s="1"/>
      <c r="J255" s="1"/>
      <c r="K255" s="1"/>
    </row>
    <row r="256" spans="3:11" s="40" customFormat="1" ht="20.100000000000001" customHeight="1" x14ac:dyDescent="0.2">
      <c r="C256" s="1"/>
      <c r="D256" s="1"/>
      <c r="E256" s="1"/>
      <c r="F256" s="1"/>
      <c r="I256" s="1"/>
      <c r="J256" s="1"/>
      <c r="K256" s="1"/>
    </row>
    <row r="257" spans="3:11" s="40" customFormat="1" ht="20.100000000000001" customHeight="1" x14ac:dyDescent="0.2">
      <c r="C257" s="1"/>
      <c r="D257" s="1"/>
      <c r="E257" s="1"/>
      <c r="F257" s="1"/>
      <c r="I257" s="1"/>
      <c r="J257" s="1"/>
      <c r="K257" s="1"/>
    </row>
    <row r="258" spans="3:11" s="40" customFormat="1" ht="20.100000000000001" customHeight="1" x14ac:dyDescent="0.2">
      <c r="C258" s="1"/>
      <c r="D258" s="1"/>
      <c r="E258" s="1"/>
      <c r="F258" s="1"/>
      <c r="I258" s="1"/>
      <c r="J258" s="1"/>
      <c r="K258" s="1"/>
    </row>
    <row r="259" spans="3:11" s="40" customFormat="1" ht="20.100000000000001" customHeight="1" x14ac:dyDescent="0.2">
      <c r="C259" s="1"/>
      <c r="D259" s="1"/>
      <c r="E259" s="1"/>
      <c r="F259" s="1"/>
      <c r="I259" s="1"/>
      <c r="J259" s="1"/>
      <c r="K259" s="1"/>
    </row>
    <row r="260" spans="3:11" s="40" customFormat="1" ht="20.100000000000001" customHeight="1" x14ac:dyDescent="0.2">
      <c r="C260" s="1"/>
      <c r="D260" s="1"/>
      <c r="E260" s="1"/>
      <c r="F260" s="1"/>
      <c r="I260" s="1"/>
      <c r="J260" s="1"/>
      <c r="K260" s="1"/>
    </row>
    <row r="261" spans="3:11" s="40" customFormat="1" ht="20.100000000000001" customHeight="1" x14ac:dyDescent="0.2">
      <c r="C261" s="1"/>
      <c r="D261" s="1"/>
      <c r="E261" s="1"/>
      <c r="F261" s="1"/>
      <c r="I261" s="1"/>
      <c r="J261" s="1"/>
      <c r="K261" s="1"/>
    </row>
    <row r="262" spans="3:11" s="40" customFormat="1" ht="20.100000000000001" customHeight="1" x14ac:dyDescent="0.2">
      <c r="C262" s="1"/>
      <c r="D262" s="1"/>
      <c r="E262" s="1"/>
      <c r="F262" s="1"/>
      <c r="I262" s="1"/>
      <c r="J262" s="1"/>
      <c r="K262" s="1"/>
    </row>
    <row r="263" spans="3:11" s="40" customFormat="1" ht="20.100000000000001" customHeight="1" x14ac:dyDescent="0.2">
      <c r="C263" s="1"/>
      <c r="D263" s="1"/>
      <c r="E263" s="1"/>
      <c r="F263" s="1"/>
      <c r="I263" s="1"/>
      <c r="J263" s="1"/>
      <c r="K263" s="1"/>
    </row>
    <row r="264" spans="3:11" s="40" customFormat="1" ht="20.100000000000001" customHeight="1" x14ac:dyDescent="0.2">
      <c r="C264" s="1"/>
      <c r="D264" s="1"/>
      <c r="E264" s="1"/>
      <c r="F264" s="1"/>
      <c r="I264" s="1"/>
      <c r="J264" s="1"/>
      <c r="K264" s="1"/>
    </row>
    <row r="265" spans="3:11" s="40" customFormat="1" ht="20.100000000000001" customHeight="1" x14ac:dyDescent="0.2">
      <c r="C265" s="1"/>
      <c r="D265" s="1"/>
      <c r="E265" s="1"/>
      <c r="F265" s="1"/>
      <c r="I265" s="1"/>
      <c r="J265" s="1"/>
      <c r="K265" s="1"/>
    </row>
    <row r="266" spans="3:11" s="40" customFormat="1" ht="20.100000000000001" customHeight="1" x14ac:dyDescent="0.2">
      <c r="C266" s="1"/>
      <c r="D266" s="1"/>
      <c r="E266" s="1"/>
      <c r="F266" s="1"/>
      <c r="I266" s="1"/>
      <c r="J266" s="1"/>
      <c r="K266" s="1"/>
    </row>
    <row r="267" spans="3:11" ht="20.100000000000001" customHeight="1" x14ac:dyDescent="0.2">
      <c r="C267" s="1"/>
      <c r="D267" s="1"/>
      <c r="E267" s="1"/>
      <c r="F267" s="1"/>
    </row>
    <row r="268" spans="3:11" ht="20.100000000000001" customHeight="1" x14ac:dyDescent="0.2">
      <c r="C268" s="1"/>
      <c r="D268" s="1"/>
      <c r="E268" s="1"/>
      <c r="F268" s="1"/>
    </row>
    <row r="269" spans="3:11" ht="20.100000000000001" customHeight="1" x14ac:dyDescent="0.2">
      <c r="C269" s="1"/>
      <c r="D269" s="1"/>
      <c r="E269" s="1"/>
      <c r="F269" s="1"/>
    </row>
    <row r="270" spans="3:11" ht="20.100000000000001" customHeight="1" x14ac:dyDescent="0.2">
      <c r="C270" s="1"/>
      <c r="D270" s="1"/>
      <c r="E270" s="1"/>
      <c r="F270" s="1"/>
    </row>
    <row r="271" spans="3:11" ht="20.100000000000001" customHeight="1" x14ac:dyDescent="0.2">
      <c r="C271" s="1"/>
      <c r="D271" s="1"/>
      <c r="E271" s="1"/>
      <c r="F271" s="1"/>
    </row>
    <row r="272" spans="3:11" ht="20.100000000000001" customHeight="1" x14ac:dyDescent="0.2">
      <c r="C272" s="1"/>
      <c r="D272" s="1"/>
      <c r="E272" s="1"/>
      <c r="F272" s="1"/>
    </row>
    <row r="273" spans="3:6" ht="20.100000000000001" customHeight="1" x14ac:dyDescent="0.2">
      <c r="C273" s="1"/>
      <c r="D273" s="1"/>
      <c r="E273" s="1"/>
      <c r="F273" s="1"/>
    </row>
    <row r="274" spans="3:6" ht="20.100000000000001" customHeight="1" x14ac:dyDescent="0.2">
      <c r="C274" s="1"/>
      <c r="D274" s="1"/>
      <c r="E274" s="1"/>
      <c r="F274" s="1"/>
    </row>
    <row r="275" spans="3:6" ht="20.100000000000001" customHeight="1" x14ac:dyDescent="0.2">
      <c r="C275" s="1"/>
      <c r="D275" s="1"/>
      <c r="E275" s="1"/>
      <c r="F275" s="1"/>
    </row>
    <row r="276" spans="3:6" ht="20.100000000000001" customHeight="1" x14ac:dyDescent="0.2">
      <c r="C276" s="1"/>
      <c r="D276" s="1"/>
      <c r="E276" s="1"/>
      <c r="F276" s="1"/>
    </row>
    <row r="277" spans="3:6" ht="20.100000000000001" customHeight="1" x14ac:dyDescent="0.2">
      <c r="C277" s="1"/>
      <c r="D277" s="1"/>
      <c r="E277" s="1"/>
      <c r="F277" s="1"/>
    </row>
    <row r="278" spans="3:6" ht="20.100000000000001" customHeight="1" x14ac:dyDescent="0.2">
      <c r="C278" s="1"/>
      <c r="D278" s="1"/>
      <c r="E278" s="1"/>
      <c r="F278" s="1"/>
    </row>
    <row r="279" spans="3:6" ht="20.100000000000001" customHeight="1" x14ac:dyDescent="0.2">
      <c r="C279" s="1"/>
      <c r="D279" s="1"/>
      <c r="E279" s="1"/>
      <c r="F279" s="1"/>
    </row>
    <row r="280" spans="3:6" ht="20.100000000000001" customHeight="1" x14ac:dyDescent="0.2">
      <c r="C280" s="1"/>
      <c r="D280" s="1"/>
      <c r="E280" s="1"/>
      <c r="F280" s="1"/>
    </row>
    <row r="281" spans="3:6" ht="20.100000000000001" customHeight="1" x14ac:dyDescent="0.2">
      <c r="C281" s="1"/>
      <c r="D281" s="1"/>
      <c r="E281" s="1"/>
      <c r="F281" s="1"/>
    </row>
    <row r="282" spans="3:6" ht="20.100000000000001" customHeight="1" x14ac:dyDescent="0.2">
      <c r="C282" s="1"/>
      <c r="D282" s="1"/>
      <c r="E282" s="1"/>
      <c r="F282" s="1"/>
    </row>
    <row r="283" spans="3:6" ht="20.100000000000001" customHeight="1" x14ac:dyDescent="0.2">
      <c r="C283" s="1"/>
      <c r="D283" s="1"/>
      <c r="E283" s="1"/>
      <c r="F283" s="1"/>
    </row>
    <row r="284" spans="3:6" ht="20.100000000000001" customHeight="1" x14ac:dyDescent="0.2">
      <c r="C284" s="1"/>
      <c r="D284" s="1"/>
      <c r="E284" s="1"/>
      <c r="F284" s="1"/>
    </row>
    <row r="285" spans="3:6" ht="20.100000000000001" customHeight="1" x14ac:dyDescent="0.2">
      <c r="C285" s="1"/>
      <c r="D285" s="1"/>
      <c r="E285" s="1"/>
      <c r="F285" s="1"/>
    </row>
    <row r="286" spans="3:6" ht="20.100000000000001" customHeight="1" x14ac:dyDescent="0.2">
      <c r="C286" s="1"/>
      <c r="D286" s="1"/>
      <c r="E286" s="1"/>
      <c r="F286" s="1"/>
    </row>
    <row r="287" spans="3:6" ht="20.100000000000001" customHeight="1" x14ac:dyDescent="0.2">
      <c r="C287" s="1"/>
      <c r="D287" s="1"/>
      <c r="E287" s="1"/>
      <c r="F287" s="1"/>
    </row>
    <row r="288" spans="3:6" ht="20.100000000000001" customHeight="1" x14ac:dyDescent="0.2">
      <c r="C288" s="1"/>
      <c r="D288" s="1"/>
      <c r="E288" s="1"/>
      <c r="F288" s="1"/>
    </row>
    <row r="289" spans="3:6" ht="20.100000000000001" customHeight="1" x14ac:dyDescent="0.2">
      <c r="C289" s="1"/>
      <c r="D289" s="1"/>
      <c r="E289" s="1"/>
      <c r="F289" s="1"/>
    </row>
    <row r="290" spans="3:6" ht="20.100000000000001" customHeight="1" x14ac:dyDescent="0.2">
      <c r="C290" s="1"/>
      <c r="D290" s="1"/>
      <c r="E290" s="1"/>
      <c r="F290" s="1"/>
    </row>
    <row r="291" spans="3:6" ht="20.100000000000001" customHeight="1" x14ac:dyDescent="0.2">
      <c r="C291" s="1"/>
      <c r="D291" s="1"/>
      <c r="E291" s="1"/>
      <c r="F291" s="1"/>
    </row>
    <row r="292" spans="3:6" ht="20.100000000000001" customHeight="1" x14ac:dyDescent="0.2">
      <c r="C292" s="1"/>
      <c r="D292" s="1"/>
      <c r="E292" s="1"/>
      <c r="F292" s="1"/>
    </row>
    <row r="293" spans="3:6" ht="20.100000000000001" customHeight="1" x14ac:dyDescent="0.2">
      <c r="C293" s="1"/>
      <c r="D293" s="1"/>
      <c r="E293" s="1"/>
      <c r="F293" s="1"/>
    </row>
    <row r="294" spans="3:6" ht="20.100000000000001" customHeight="1" x14ac:dyDescent="0.2">
      <c r="C294" s="1"/>
      <c r="D294" s="1"/>
      <c r="E294" s="1"/>
      <c r="F294" s="1"/>
    </row>
    <row r="295" spans="3:6" ht="20.100000000000001" customHeight="1" x14ac:dyDescent="0.2">
      <c r="C295" s="1"/>
      <c r="D295" s="1"/>
      <c r="E295" s="1"/>
      <c r="F295" s="1"/>
    </row>
    <row r="296" spans="3:6" ht="20.100000000000001" customHeight="1" x14ac:dyDescent="0.2">
      <c r="C296" s="1"/>
      <c r="D296" s="1"/>
      <c r="E296" s="1"/>
      <c r="F296" s="1"/>
    </row>
    <row r="297" spans="3:6" ht="20.100000000000001" customHeight="1" x14ac:dyDescent="0.2">
      <c r="C297" s="1"/>
      <c r="D297" s="1"/>
      <c r="E297" s="1"/>
      <c r="F297" s="1"/>
    </row>
    <row r="298" spans="3:6" ht="20.100000000000001" customHeight="1" x14ac:dyDescent="0.2">
      <c r="C298" s="1"/>
      <c r="D298" s="1"/>
      <c r="E298" s="1"/>
      <c r="F298" s="1"/>
    </row>
    <row r="299" spans="3:6" ht="20.100000000000001" customHeight="1" x14ac:dyDescent="0.2">
      <c r="C299" s="1"/>
      <c r="D299" s="1"/>
      <c r="E299" s="1"/>
      <c r="F299" s="1"/>
    </row>
    <row r="300" spans="3:6" ht="20.100000000000001" customHeight="1" x14ac:dyDescent="0.2">
      <c r="C300" s="1"/>
      <c r="D300" s="1"/>
      <c r="E300" s="1"/>
      <c r="F300" s="1"/>
    </row>
    <row r="301" spans="3:6" ht="20.100000000000001" customHeight="1" x14ac:dyDescent="0.2">
      <c r="C301" s="1"/>
      <c r="D301" s="1"/>
      <c r="E301" s="1"/>
      <c r="F301" s="1"/>
    </row>
    <row r="302" spans="3:6" ht="20.100000000000001" customHeight="1" x14ac:dyDescent="0.2">
      <c r="C302" s="1"/>
      <c r="D302" s="1"/>
      <c r="E302" s="1"/>
      <c r="F302" s="1"/>
    </row>
    <row r="303" spans="3:6" ht="20.100000000000001" customHeight="1" x14ac:dyDescent="0.2">
      <c r="C303" s="1"/>
      <c r="D303" s="1"/>
      <c r="E303" s="1"/>
      <c r="F303" s="1"/>
    </row>
    <row r="304" spans="3:6" ht="20.100000000000001" customHeight="1" x14ac:dyDescent="0.2">
      <c r="C304" s="1"/>
      <c r="D304" s="1"/>
      <c r="E304" s="1"/>
      <c r="F304" s="1"/>
    </row>
    <row r="305" spans="3:6" ht="20.100000000000001" customHeight="1" x14ac:dyDescent="0.2">
      <c r="C305" s="1"/>
      <c r="D305" s="1"/>
      <c r="E305" s="1"/>
      <c r="F305" s="1"/>
    </row>
    <row r="306" spans="3:6" ht="20.100000000000001" customHeight="1" x14ac:dyDescent="0.2">
      <c r="C306" s="1"/>
      <c r="D306" s="1"/>
      <c r="E306" s="1"/>
      <c r="F306" s="1"/>
    </row>
    <row r="307" spans="3:6" ht="20.100000000000001" customHeight="1" x14ac:dyDescent="0.2">
      <c r="C307" s="1"/>
      <c r="D307" s="1"/>
      <c r="E307" s="1"/>
      <c r="F307" s="1"/>
    </row>
    <row r="308" spans="3:6" ht="20.100000000000001" customHeight="1" x14ac:dyDescent="0.2">
      <c r="C308" s="1"/>
      <c r="D308" s="1"/>
      <c r="E308" s="1"/>
      <c r="F308" s="1"/>
    </row>
    <row r="309" spans="3:6" ht="20.100000000000001" customHeight="1" x14ac:dyDescent="0.2">
      <c r="C309" s="1"/>
      <c r="D309" s="1"/>
      <c r="E309" s="1"/>
      <c r="F309" s="1"/>
    </row>
    <row r="310" spans="3:6" ht="20.100000000000001" customHeight="1" x14ac:dyDescent="0.2">
      <c r="C310" s="1"/>
      <c r="D310" s="1"/>
      <c r="E310" s="1"/>
      <c r="F310" s="1"/>
    </row>
    <row r="311" spans="3:6" ht="20.100000000000001" customHeight="1" x14ac:dyDescent="0.2">
      <c r="C311" s="1"/>
      <c r="D311" s="1"/>
      <c r="E311" s="1"/>
      <c r="F311" s="1"/>
    </row>
    <row r="312" spans="3:6" ht="20.100000000000001" customHeight="1" x14ac:dyDescent="0.2">
      <c r="C312" s="1"/>
      <c r="D312" s="1"/>
      <c r="E312" s="1"/>
      <c r="F312" s="1"/>
    </row>
    <row r="313" spans="3:6" ht="20.100000000000001" customHeight="1" x14ac:dyDescent="0.2">
      <c r="C313" s="1"/>
      <c r="D313" s="1"/>
      <c r="E313" s="1"/>
      <c r="F313" s="1"/>
    </row>
    <row r="314" spans="3:6" ht="20.100000000000001" customHeight="1" x14ac:dyDescent="0.2">
      <c r="C314" s="1"/>
      <c r="D314" s="1"/>
      <c r="E314" s="1"/>
      <c r="F314" s="1"/>
    </row>
    <row r="315" spans="3:6" ht="20.100000000000001" customHeight="1" x14ac:dyDescent="0.2">
      <c r="C315" s="1"/>
      <c r="D315" s="1"/>
      <c r="E315" s="1"/>
      <c r="F315" s="1"/>
    </row>
    <row r="316" spans="3:6" ht="20.100000000000001" customHeight="1" x14ac:dyDescent="0.2">
      <c r="C316" s="1"/>
      <c r="D316" s="1"/>
      <c r="E316" s="1"/>
      <c r="F316" s="1"/>
    </row>
    <row r="317" spans="3:6" ht="20.100000000000001" customHeight="1" x14ac:dyDescent="0.2">
      <c r="C317" s="1"/>
      <c r="D317" s="1"/>
      <c r="E317" s="1"/>
      <c r="F317" s="1"/>
    </row>
    <row r="318" spans="3:6" ht="20.100000000000001" customHeight="1" x14ac:dyDescent="0.2">
      <c r="C318" s="1"/>
      <c r="D318" s="1"/>
      <c r="E318" s="1"/>
      <c r="F318" s="1"/>
    </row>
    <row r="319" spans="3:6" ht="20.100000000000001" customHeight="1" x14ac:dyDescent="0.2">
      <c r="C319" s="1"/>
      <c r="D319" s="1"/>
      <c r="E319" s="1"/>
      <c r="F319" s="1"/>
    </row>
    <row r="320" spans="3:6" ht="20.100000000000001" customHeight="1" x14ac:dyDescent="0.2">
      <c r="C320" s="1"/>
      <c r="D320" s="1"/>
      <c r="E320" s="1"/>
      <c r="F320" s="1"/>
    </row>
    <row r="321" spans="3:6" ht="20.100000000000001" customHeight="1" x14ac:dyDescent="0.2">
      <c r="C321" s="1"/>
      <c r="D321" s="1"/>
      <c r="E321" s="1"/>
      <c r="F321" s="1"/>
    </row>
    <row r="322" spans="3:6" ht="20.100000000000001" customHeight="1" x14ac:dyDescent="0.2">
      <c r="C322" s="1"/>
      <c r="D322" s="1"/>
      <c r="E322" s="1"/>
      <c r="F322" s="1"/>
    </row>
    <row r="323" spans="3:6" ht="20.100000000000001" customHeight="1" x14ac:dyDescent="0.2">
      <c r="C323" s="1"/>
      <c r="D323" s="1"/>
      <c r="E323" s="1"/>
      <c r="F323" s="1"/>
    </row>
    <row r="324" spans="3:6" ht="20.100000000000001" customHeight="1" x14ac:dyDescent="0.2">
      <c r="C324" s="1"/>
      <c r="D324" s="1"/>
      <c r="E324" s="1"/>
      <c r="F324" s="1"/>
    </row>
    <row r="325" spans="3:6" ht="20.100000000000001" customHeight="1" x14ac:dyDescent="0.2">
      <c r="C325" s="1"/>
      <c r="D325" s="1"/>
      <c r="E325" s="1"/>
      <c r="F325" s="1"/>
    </row>
    <row r="326" spans="3:6" ht="20.100000000000001" customHeight="1" x14ac:dyDescent="0.2">
      <c r="C326" s="1"/>
      <c r="D326" s="1"/>
      <c r="E326" s="1"/>
      <c r="F326" s="1"/>
    </row>
    <row r="327" spans="3:6" ht="20.100000000000001" customHeight="1" x14ac:dyDescent="0.2">
      <c r="C327" s="1"/>
      <c r="D327" s="1"/>
      <c r="E327" s="1"/>
      <c r="F327" s="1"/>
    </row>
    <row r="328" spans="3:6" ht="20.100000000000001" customHeight="1" x14ac:dyDescent="0.2">
      <c r="C328" s="1"/>
      <c r="D328" s="1"/>
      <c r="E328" s="1"/>
      <c r="F328" s="1"/>
    </row>
    <row r="329" spans="3:6" ht="20.100000000000001" customHeight="1" x14ac:dyDescent="0.2">
      <c r="C329" s="1"/>
      <c r="D329" s="1"/>
      <c r="E329" s="1"/>
      <c r="F329" s="1"/>
    </row>
    <row r="330" spans="3:6" ht="20.100000000000001" customHeight="1" x14ac:dyDescent="0.2">
      <c r="C330" s="1"/>
      <c r="D330" s="1"/>
      <c r="E330" s="1"/>
      <c r="F330" s="1"/>
    </row>
    <row r="331" spans="3:6" ht="20.100000000000001" customHeight="1" x14ac:dyDescent="0.2">
      <c r="C331" s="1"/>
      <c r="D331" s="1"/>
      <c r="E331" s="1"/>
      <c r="F331" s="1"/>
    </row>
    <row r="332" spans="3:6" ht="20.100000000000001" customHeight="1" x14ac:dyDescent="0.2">
      <c r="C332" s="1"/>
      <c r="D332" s="1"/>
      <c r="E332" s="1"/>
      <c r="F332" s="1"/>
    </row>
    <row r="333" spans="3:6" ht="20.100000000000001" customHeight="1" x14ac:dyDescent="0.2">
      <c r="C333" s="1"/>
      <c r="D333" s="1"/>
      <c r="E333" s="1"/>
      <c r="F333" s="1"/>
    </row>
    <row r="334" spans="3:6" ht="20.100000000000001" customHeight="1" x14ac:dyDescent="0.2">
      <c r="C334" s="1"/>
      <c r="D334" s="1"/>
      <c r="E334" s="1"/>
      <c r="F334" s="1"/>
    </row>
    <row r="335" spans="3:6" ht="20.100000000000001" customHeight="1" x14ac:dyDescent="0.2">
      <c r="C335" s="1"/>
      <c r="D335" s="1"/>
      <c r="E335" s="1"/>
      <c r="F335" s="1"/>
    </row>
    <row r="336" spans="3:6" ht="20.100000000000001" customHeight="1" x14ac:dyDescent="0.2">
      <c r="C336" s="1"/>
      <c r="D336" s="1"/>
      <c r="E336" s="1"/>
      <c r="F336" s="1"/>
    </row>
    <row r="337" spans="3:11" ht="20.100000000000001" customHeight="1" x14ac:dyDescent="0.2">
      <c r="C337" s="1"/>
      <c r="D337" s="1"/>
      <c r="E337" s="1"/>
      <c r="F337" s="1"/>
    </row>
    <row r="338" spans="3:11" s="40" customFormat="1" ht="20.100000000000001" customHeight="1" x14ac:dyDescent="0.2">
      <c r="C338" s="1"/>
      <c r="D338" s="1"/>
      <c r="E338" s="1"/>
      <c r="F338" s="1"/>
      <c r="I338" s="1"/>
      <c r="J338" s="1"/>
      <c r="K338" s="1"/>
    </row>
    <row r="339" spans="3:11" s="40" customFormat="1" ht="20.100000000000001" customHeight="1" x14ac:dyDescent="0.2">
      <c r="C339" s="1"/>
      <c r="D339" s="1"/>
      <c r="E339" s="1"/>
      <c r="F339" s="1"/>
      <c r="I339" s="1"/>
      <c r="J339" s="1"/>
      <c r="K339" s="1"/>
    </row>
    <row r="340" spans="3:11" s="40" customFormat="1" ht="20.100000000000001" customHeight="1" x14ac:dyDescent="0.2">
      <c r="C340" s="1"/>
      <c r="D340" s="1"/>
      <c r="E340" s="1"/>
      <c r="F340" s="1"/>
      <c r="I340" s="1"/>
      <c r="J340" s="1"/>
      <c r="K340" s="1"/>
    </row>
    <row r="341" spans="3:11" s="40" customFormat="1" ht="20.100000000000001" customHeight="1" x14ac:dyDescent="0.2">
      <c r="C341" s="1"/>
      <c r="D341" s="1"/>
      <c r="E341" s="1"/>
      <c r="F341" s="1"/>
      <c r="I341" s="1"/>
      <c r="J341" s="1"/>
      <c r="K341" s="1"/>
    </row>
    <row r="342" spans="3:11" s="40" customFormat="1" ht="20.100000000000001" customHeight="1" x14ac:dyDescent="0.2">
      <c r="C342" s="1"/>
      <c r="D342" s="1"/>
      <c r="E342" s="1"/>
      <c r="F342" s="1"/>
      <c r="I342" s="1"/>
      <c r="J342" s="1"/>
      <c r="K342" s="1"/>
    </row>
    <row r="343" spans="3:11" s="40" customFormat="1" ht="20.100000000000001" customHeight="1" x14ac:dyDescent="0.2">
      <c r="C343" s="1"/>
      <c r="D343" s="1"/>
      <c r="E343" s="1"/>
      <c r="F343" s="1"/>
      <c r="I343" s="1"/>
      <c r="J343" s="1"/>
      <c r="K343" s="1"/>
    </row>
    <row r="344" spans="3:11" s="40" customFormat="1" ht="20.100000000000001" customHeight="1" x14ac:dyDescent="0.2">
      <c r="C344" s="1"/>
      <c r="D344" s="1"/>
      <c r="E344" s="1"/>
      <c r="F344" s="1"/>
      <c r="I344" s="1"/>
      <c r="J344" s="1"/>
      <c r="K344" s="1"/>
    </row>
    <row r="345" spans="3:11" s="40" customFormat="1" ht="20.100000000000001" customHeight="1" x14ac:dyDescent="0.2">
      <c r="C345" s="1"/>
      <c r="D345" s="1"/>
      <c r="E345" s="1"/>
      <c r="F345" s="1"/>
      <c r="I345" s="1"/>
      <c r="J345" s="1"/>
      <c r="K345" s="1"/>
    </row>
    <row r="346" spans="3:11" s="40" customFormat="1" ht="20.100000000000001" customHeight="1" x14ac:dyDescent="0.2">
      <c r="C346" s="1"/>
      <c r="D346" s="1"/>
      <c r="E346" s="1"/>
      <c r="F346" s="1"/>
      <c r="I346" s="1"/>
      <c r="J346" s="1"/>
      <c r="K346" s="1"/>
    </row>
    <row r="347" spans="3:11" s="40" customFormat="1" ht="20.100000000000001" customHeight="1" x14ac:dyDescent="0.2">
      <c r="C347" s="1"/>
      <c r="D347" s="1"/>
      <c r="E347" s="1"/>
      <c r="F347" s="1"/>
      <c r="I347" s="1"/>
      <c r="J347" s="1"/>
      <c r="K347" s="1"/>
    </row>
    <row r="348" spans="3:11" s="40" customFormat="1" ht="20.100000000000001" customHeight="1" x14ac:dyDescent="0.2">
      <c r="C348" s="1"/>
      <c r="D348" s="1"/>
      <c r="E348" s="1"/>
      <c r="F348" s="1"/>
      <c r="I348" s="1"/>
      <c r="J348" s="1"/>
      <c r="K348" s="1"/>
    </row>
    <row r="349" spans="3:11" s="40" customFormat="1" ht="20.100000000000001" customHeight="1" x14ac:dyDescent="0.2">
      <c r="C349" s="1"/>
      <c r="D349" s="1"/>
      <c r="E349" s="1"/>
      <c r="F349" s="1"/>
      <c r="I349" s="1"/>
      <c r="J349" s="1"/>
      <c r="K349" s="1"/>
    </row>
    <row r="350" spans="3:11" s="40" customFormat="1" ht="20.100000000000001" customHeight="1" x14ac:dyDescent="0.2">
      <c r="C350" s="1"/>
      <c r="D350" s="1"/>
      <c r="E350" s="1"/>
      <c r="F350" s="1"/>
      <c r="I350" s="1"/>
      <c r="J350" s="1"/>
      <c r="K350" s="1"/>
    </row>
    <row r="351" spans="3:11" s="40" customFormat="1" ht="20.100000000000001" customHeight="1" x14ac:dyDescent="0.2">
      <c r="C351" s="1"/>
      <c r="D351" s="1"/>
      <c r="E351" s="1"/>
      <c r="F351" s="1"/>
      <c r="I351" s="1"/>
      <c r="J351" s="1"/>
      <c r="K351" s="1"/>
    </row>
    <row r="352" spans="3:11" s="40" customFormat="1" ht="20.100000000000001" customHeight="1" x14ac:dyDescent="0.2">
      <c r="C352" s="1"/>
      <c r="D352" s="1"/>
      <c r="E352" s="1"/>
      <c r="F352" s="1"/>
      <c r="I352" s="1"/>
      <c r="J352" s="1"/>
      <c r="K352" s="1"/>
    </row>
    <row r="353" spans="3:11" s="40" customFormat="1" ht="20.100000000000001" customHeight="1" x14ac:dyDescent="0.2">
      <c r="C353" s="1"/>
      <c r="D353" s="1"/>
      <c r="E353" s="1"/>
      <c r="F353" s="1"/>
      <c r="I353" s="1"/>
      <c r="J353" s="1"/>
      <c r="K353" s="1"/>
    </row>
    <row r="354" spans="3:11" s="40" customFormat="1" ht="20.100000000000001" customHeight="1" x14ac:dyDescent="0.2">
      <c r="C354" s="1"/>
      <c r="D354" s="1"/>
      <c r="E354" s="1"/>
      <c r="F354" s="1"/>
      <c r="I354" s="1"/>
      <c r="J354" s="1"/>
      <c r="K354" s="1"/>
    </row>
    <row r="355" spans="3:11" s="40" customFormat="1" ht="20.100000000000001" customHeight="1" x14ac:dyDescent="0.2">
      <c r="C355" s="1"/>
      <c r="D355" s="1"/>
      <c r="E355" s="1"/>
      <c r="F355" s="1"/>
      <c r="I355" s="1"/>
      <c r="J355" s="1"/>
      <c r="K355" s="1"/>
    </row>
    <row r="356" spans="3:11" s="40" customFormat="1" ht="20.100000000000001" customHeight="1" x14ac:dyDescent="0.2">
      <c r="C356" s="1"/>
      <c r="D356" s="1"/>
      <c r="E356" s="1"/>
      <c r="F356" s="1"/>
      <c r="I356" s="1"/>
      <c r="J356" s="1"/>
      <c r="K356" s="1"/>
    </row>
    <row r="357" spans="3:11" s="40" customFormat="1" ht="20.100000000000001" customHeight="1" x14ac:dyDescent="0.2">
      <c r="C357" s="1"/>
      <c r="D357" s="1"/>
      <c r="E357" s="1"/>
      <c r="F357" s="1"/>
      <c r="I357" s="1"/>
      <c r="J357" s="1"/>
      <c r="K357" s="1"/>
    </row>
    <row r="358" spans="3:11" s="40" customFormat="1" ht="20.100000000000001" customHeight="1" x14ac:dyDescent="0.2">
      <c r="C358" s="1"/>
      <c r="D358" s="1"/>
      <c r="E358" s="1"/>
      <c r="F358" s="1"/>
      <c r="I358" s="1"/>
      <c r="J358" s="1"/>
      <c r="K358" s="1"/>
    </row>
    <row r="359" spans="3:11" s="40" customFormat="1" ht="20.100000000000001" customHeight="1" x14ac:dyDescent="0.2">
      <c r="C359" s="1"/>
      <c r="D359" s="1"/>
      <c r="E359" s="1"/>
      <c r="F359" s="1"/>
      <c r="I359" s="1"/>
      <c r="J359" s="1"/>
      <c r="K359" s="1"/>
    </row>
    <row r="360" spans="3:11" s="40" customFormat="1" ht="20.100000000000001" customHeight="1" x14ac:dyDescent="0.2">
      <c r="C360" s="1"/>
      <c r="D360" s="1"/>
      <c r="E360" s="1"/>
      <c r="F360" s="1"/>
      <c r="I360" s="1"/>
      <c r="J360" s="1"/>
      <c r="K360" s="1"/>
    </row>
    <row r="361" spans="3:11" s="40" customFormat="1" ht="20.100000000000001" customHeight="1" x14ac:dyDescent="0.2">
      <c r="C361" s="1"/>
      <c r="D361" s="1"/>
      <c r="E361" s="1"/>
      <c r="F361" s="1"/>
      <c r="I361" s="1"/>
      <c r="J361" s="1"/>
      <c r="K361" s="1"/>
    </row>
    <row r="362" spans="3:11" s="40" customFormat="1" ht="20.100000000000001" customHeight="1" x14ac:dyDescent="0.2">
      <c r="C362" s="1"/>
      <c r="D362" s="1"/>
      <c r="E362" s="1"/>
      <c r="F362" s="1"/>
      <c r="I362" s="1"/>
      <c r="J362" s="1"/>
      <c r="K362" s="1"/>
    </row>
    <row r="363" spans="3:11" s="40" customFormat="1" ht="20.100000000000001" customHeight="1" x14ac:dyDescent="0.2">
      <c r="C363" s="1"/>
      <c r="D363" s="1"/>
      <c r="E363" s="1"/>
      <c r="F363" s="1"/>
      <c r="I363" s="1"/>
      <c r="J363" s="1"/>
      <c r="K363" s="1"/>
    </row>
    <row r="364" spans="3:11" s="40" customFormat="1" ht="20.100000000000001" customHeight="1" x14ac:dyDescent="0.2">
      <c r="C364" s="1"/>
      <c r="D364" s="1"/>
      <c r="E364" s="1"/>
      <c r="F364" s="1"/>
      <c r="I364" s="1"/>
      <c r="J364" s="1"/>
      <c r="K364" s="1"/>
    </row>
    <row r="365" spans="3:11" s="40" customFormat="1" ht="20.100000000000001" customHeight="1" x14ac:dyDescent="0.2">
      <c r="C365" s="1"/>
      <c r="D365" s="1"/>
      <c r="E365" s="1"/>
      <c r="F365" s="1"/>
      <c r="I365" s="1"/>
      <c r="J365" s="1"/>
      <c r="K365" s="1"/>
    </row>
    <row r="366" spans="3:11" s="40" customFormat="1" ht="20.100000000000001" customHeight="1" x14ac:dyDescent="0.2">
      <c r="C366" s="1"/>
      <c r="D366" s="1"/>
      <c r="E366" s="1"/>
      <c r="F366" s="1"/>
      <c r="I366" s="1"/>
      <c r="J366" s="1"/>
      <c r="K366" s="1"/>
    </row>
    <row r="367" spans="3:11" s="40" customFormat="1" ht="20.100000000000001" customHeight="1" x14ac:dyDescent="0.2">
      <c r="C367" s="1"/>
      <c r="D367" s="1"/>
      <c r="E367" s="1"/>
      <c r="F367" s="1"/>
      <c r="I367" s="1"/>
      <c r="J367" s="1"/>
      <c r="K367" s="1"/>
    </row>
    <row r="368" spans="3:11" s="40" customFormat="1" ht="20.100000000000001" customHeight="1" x14ac:dyDescent="0.2">
      <c r="C368" s="1"/>
      <c r="D368" s="1"/>
      <c r="E368" s="1"/>
      <c r="F368" s="1"/>
      <c r="I368" s="1"/>
      <c r="J368" s="1"/>
      <c r="K368" s="1"/>
    </row>
    <row r="369" spans="3:11" s="40" customFormat="1" ht="20.100000000000001" customHeight="1" x14ac:dyDescent="0.2">
      <c r="C369" s="1"/>
      <c r="D369" s="1"/>
      <c r="E369" s="1"/>
      <c r="F369" s="1"/>
      <c r="I369" s="1"/>
      <c r="J369" s="1"/>
      <c r="K369" s="1"/>
    </row>
    <row r="370" spans="3:11" s="40" customFormat="1" ht="20.100000000000001" customHeight="1" x14ac:dyDescent="0.2">
      <c r="C370" s="1"/>
      <c r="D370" s="1"/>
      <c r="E370" s="1"/>
      <c r="F370" s="1"/>
      <c r="I370" s="1"/>
      <c r="J370" s="1"/>
      <c r="K370" s="1"/>
    </row>
    <row r="371" spans="3:11" s="40" customFormat="1" ht="20.100000000000001" customHeight="1" x14ac:dyDescent="0.2">
      <c r="C371" s="1"/>
      <c r="D371" s="1"/>
      <c r="E371" s="1"/>
      <c r="F371" s="1"/>
      <c r="I371" s="1"/>
      <c r="J371" s="1"/>
      <c r="K371" s="1"/>
    </row>
    <row r="372" spans="3:11" s="40" customFormat="1" ht="20.100000000000001" customHeight="1" x14ac:dyDescent="0.2">
      <c r="C372" s="1"/>
      <c r="D372" s="1"/>
      <c r="E372" s="1"/>
      <c r="F372" s="1"/>
      <c r="I372" s="1"/>
      <c r="J372" s="1"/>
      <c r="K372" s="1"/>
    </row>
    <row r="373" spans="3:11" s="40" customFormat="1" ht="20.100000000000001" customHeight="1" x14ac:dyDescent="0.2">
      <c r="C373" s="1"/>
      <c r="D373" s="1"/>
      <c r="E373" s="1"/>
      <c r="F373" s="1"/>
      <c r="I373" s="1"/>
      <c r="J373" s="1"/>
      <c r="K373" s="1"/>
    </row>
    <row r="374" spans="3:11" s="40" customFormat="1" ht="20.100000000000001" customHeight="1" x14ac:dyDescent="0.2">
      <c r="C374" s="1"/>
      <c r="D374" s="1"/>
      <c r="E374" s="1"/>
      <c r="F374" s="1"/>
      <c r="I374" s="1"/>
      <c r="J374" s="1"/>
      <c r="K374" s="1"/>
    </row>
    <row r="375" spans="3:11" s="40" customFormat="1" ht="20.100000000000001" customHeight="1" x14ac:dyDescent="0.2">
      <c r="C375" s="1"/>
      <c r="D375" s="1"/>
      <c r="E375" s="1"/>
      <c r="F375" s="1"/>
      <c r="I375" s="1"/>
      <c r="J375" s="1"/>
      <c r="K375" s="1"/>
    </row>
    <row r="376" spans="3:11" s="40" customFormat="1" ht="20.100000000000001" customHeight="1" x14ac:dyDescent="0.2">
      <c r="C376" s="1"/>
      <c r="D376" s="1"/>
      <c r="E376" s="1"/>
      <c r="F376" s="1"/>
      <c r="I376" s="1"/>
      <c r="J376" s="1"/>
      <c r="K376" s="1"/>
    </row>
    <row r="377" spans="3:11" s="40" customFormat="1" ht="20.100000000000001" customHeight="1" x14ac:dyDescent="0.2">
      <c r="C377" s="1"/>
      <c r="D377" s="1"/>
      <c r="E377" s="1"/>
      <c r="F377" s="1"/>
      <c r="I377" s="1"/>
      <c r="J377" s="1"/>
      <c r="K377" s="1"/>
    </row>
    <row r="378" spans="3:11" s="40" customFormat="1" ht="20.100000000000001" customHeight="1" x14ac:dyDescent="0.2">
      <c r="C378" s="1"/>
      <c r="D378" s="1"/>
      <c r="E378" s="1"/>
      <c r="F378" s="1"/>
      <c r="I378" s="1"/>
      <c r="J378" s="1"/>
      <c r="K378" s="1"/>
    </row>
    <row r="379" spans="3:11" s="40" customFormat="1" ht="20.100000000000001" customHeight="1" x14ac:dyDescent="0.2">
      <c r="C379" s="1"/>
      <c r="D379" s="1"/>
      <c r="E379" s="1"/>
      <c r="F379" s="1"/>
      <c r="I379" s="1"/>
      <c r="J379" s="1"/>
      <c r="K379" s="1"/>
    </row>
    <row r="380" spans="3:11" s="40" customFormat="1" ht="20.100000000000001" customHeight="1" x14ac:dyDescent="0.2">
      <c r="C380" s="1"/>
      <c r="D380" s="1"/>
      <c r="E380" s="1"/>
      <c r="F380" s="1"/>
      <c r="I380" s="1"/>
      <c r="J380" s="1"/>
      <c r="K380" s="1"/>
    </row>
    <row r="381" spans="3:11" s="40" customFormat="1" ht="20.100000000000001" customHeight="1" x14ac:dyDescent="0.2">
      <c r="C381" s="1"/>
      <c r="D381" s="1"/>
      <c r="E381" s="1"/>
      <c r="F381" s="1"/>
      <c r="I381" s="1"/>
      <c r="J381" s="1"/>
      <c r="K381" s="1"/>
    </row>
    <row r="382" spans="3:11" s="40" customFormat="1" ht="20.100000000000001" customHeight="1" x14ac:dyDescent="0.2">
      <c r="C382" s="1"/>
      <c r="D382" s="1"/>
      <c r="E382" s="1"/>
      <c r="F382" s="1"/>
      <c r="I382" s="1"/>
      <c r="J382" s="1"/>
      <c r="K382" s="1"/>
    </row>
    <row r="383" spans="3:11" s="40" customFormat="1" ht="20.100000000000001" customHeight="1" x14ac:dyDescent="0.2">
      <c r="C383" s="1"/>
      <c r="D383" s="1"/>
      <c r="E383" s="1"/>
      <c r="F383" s="1"/>
      <c r="I383" s="1"/>
      <c r="J383" s="1"/>
      <c r="K383" s="1"/>
    </row>
    <row r="384" spans="3:11" s="40" customFormat="1" ht="20.100000000000001" customHeight="1" x14ac:dyDescent="0.2">
      <c r="C384" s="1"/>
      <c r="D384" s="1"/>
      <c r="E384" s="1"/>
      <c r="F384" s="1"/>
      <c r="I384" s="1"/>
      <c r="J384" s="1"/>
      <c r="K384" s="1"/>
    </row>
    <row r="385" spans="3:11" s="40" customFormat="1" ht="20.100000000000001" customHeight="1" x14ac:dyDescent="0.2">
      <c r="C385" s="1"/>
      <c r="D385" s="1"/>
      <c r="E385" s="1"/>
      <c r="F385" s="1"/>
      <c r="I385" s="1"/>
      <c r="J385" s="1"/>
      <c r="K385" s="1"/>
    </row>
    <row r="386" spans="3:11" s="40" customFormat="1" ht="20.100000000000001" customHeight="1" x14ac:dyDescent="0.2">
      <c r="C386" s="1"/>
      <c r="D386" s="1"/>
      <c r="E386" s="1"/>
      <c r="F386" s="1"/>
      <c r="I386" s="1"/>
      <c r="J386" s="1"/>
      <c r="K386" s="1"/>
    </row>
    <row r="387" spans="3:11" s="40" customFormat="1" ht="20.100000000000001" customHeight="1" x14ac:dyDescent="0.2">
      <c r="C387" s="1"/>
      <c r="D387" s="1"/>
      <c r="E387" s="1"/>
      <c r="F387" s="1"/>
      <c r="I387" s="1"/>
      <c r="J387" s="1"/>
      <c r="K387" s="1"/>
    </row>
    <row r="388" spans="3:11" s="40" customFormat="1" ht="20.100000000000001" customHeight="1" x14ac:dyDescent="0.2">
      <c r="C388" s="1"/>
      <c r="D388" s="1"/>
      <c r="E388" s="1"/>
      <c r="F388" s="1"/>
      <c r="I388" s="1"/>
      <c r="J388" s="1"/>
      <c r="K388" s="1"/>
    </row>
    <row r="389" spans="3:11" s="40" customFormat="1" ht="20.100000000000001" customHeight="1" x14ac:dyDescent="0.2">
      <c r="C389" s="1"/>
      <c r="D389" s="1"/>
      <c r="E389" s="1"/>
      <c r="F389" s="1"/>
      <c r="I389" s="1"/>
      <c r="J389" s="1"/>
      <c r="K389" s="1"/>
    </row>
    <row r="390" spans="3:11" s="40" customFormat="1" ht="20.100000000000001" customHeight="1" x14ac:dyDescent="0.2">
      <c r="I390" s="1"/>
      <c r="J390" s="1"/>
      <c r="K390" s="1"/>
    </row>
    <row r="391" spans="3:11" s="40" customFormat="1" ht="20.100000000000001" customHeight="1" x14ac:dyDescent="0.2">
      <c r="I391" s="1"/>
      <c r="J391" s="1"/>
      <c r="K391" s="1"/>
    </row>
    <row r="392" spans="3:11" s="40" customFormat="1" ht="20.100000000000001" customHeight="1" x14ac:dyDescent="0.2">
      <c r="I392" s="1"/>
      <c r="J392" s="1"/>
      <c r="K392" s="1"/>
    </row>
    <row r="393" spans="3:11" s="40" customFormat="1" ht="20.100000000000001" customHeight="1" x14ac:dyDescent="0.2">
      <c r="I393" s="1"/>
      <c r="J393" s="1"/>
      <c r="K393" s="1"/>
    </row>
    <row r="394" spans="3:11" s="40" customFormat="1" ht="20.100000000000001" customHeight="1" x14ac:dyDescent="0.2">
      <c r="I394" s="1"/>
      <c r="J394" s="1"/>
      <c r="K394" s="1"/>
    </row>
    <row r="395" spans="3:11" s="40" customFormat="1" ht="20.100000000000001" customHeight="1" x14ac:dyDescent="0.2">
      <c r="I395" s="1"/>
      <c r="J395" s="1"/>
      <c r="K395" s="1"/>
    </row>
    <row r="396" spans="3:11" s="40" customFormat="1" ht="20.100000000000001" customHeight="1" x14ac:dyDescent="0.2">
      <c r="I396" s="1"/>
      <c r="J396" s="1"/>
      <c r="K396" s="1"/>
    </row>
    <row r="397" spans="3:11" s="40" customFormat="1" ht="20.100000000000001" customHeight="1" x14ac:dyDescent="0.2">
      <c r="I397" s="1"/>
      <c r="J397" s="1"/>
      <c r="K397" s="1"/>
    </row>
    <row r="398" spans="3:11" s="40" customFormat="1" ht="20.100000000000001" customHeight="1" x14ac:dyDescent="0.2">
      <c r="I398" s="1"/>
      <c r="J398" s="1"/>
      <c r="K398" s="1"/>
    </row>
    <row r="399" spans="3:11" s="40" customFormat="1" ht="20.100000000000001" customHeight="1" x14ac:dyDescent="0.2">
      <c r="I399" s="1"/>
      <c r="J399" s="1"/>
      <c r="K399" s="1"/>
    </row>
    <row r="400" spans="3:11" s="40" customFormat="1" ht="20.100000000000001" customHeight="1" x14ac:dyDescent="0.2">
      <c r="I400" s="1"/>
      <c r="J400" s="1"/>
      <c r="K400" s="1"/>
    </row>
    <row r="401" spans="9:11" s="40" customFormat="1" ht="20.100000000000001" customHeight="1" x14ac:dyDescent="0.2">
      <c r="I401" s="1"/>
      <c r="J401" s="1"/>
      <c r="K401" s="1"/>
    </row>
    <row r="402" spans="9:11" s="40" customFormat="1" ht="20.100000000000001" customHeight="1" x14ac:dyDescent="0.2">
      <c r="I402" s="1"/>
      <c r="J402" s="1"/>
      <c r="K402" s="1"/>
    </row>
    <row r="403" spans="9:11" s="40" customFormat="1" ht="20.100000000000001" customHeight="1" x14ac:dyDescent="0.2">
      <c r="I403" s="1"/>
      <c r="J403" s="1"/>
      <c r="K403" s="1"/>
    </row>
    <row r="404" spans="9:11" s="40" customFormat="1" ht="20.100000000000001" customHeight="1" x14ac:dyDescent="0.2">
      <c r="I404" s="1"/>
      <c r="J404" s="1"/>
      <c r="K404" s="1"/>
    </row>
    <row r="405" spans="9:11" s="40" customFormat="1" ht="20.100000000000001" customHeight="1" x14ac:dyDescent="0.2">
      <c r="I405" s="1"/>
      <c r="J405" s="1"/>
      <c r="K405" s="1"/>
    </row>
    <row r="406" spans="9:11" s="40" customFormat="1" ht="20.100000000000001" customHeight="1" x14ac:dyDescent="0.2">
      <c r="I406" s="1"/>
      <c r="J406" s="1"/>
      <c r="K406" s="1"/>
    </row>
    <row r="407" spans="9:11" s="40" customFormat="1" ht="20.100000000000001" customHeight="1" x14ac:dyDescent="0.2">
      <c r="I407" s="1"/>
      <c r="J407" s="1"/>
      <c r="K407" s="1"/>
    </row>
    <row r="408" spans="9:11" s="40" customFormat="1" ht="20.100000000000001" customHeight="1" x14ac:dyDescent="0.2">
      <c r="I408" s="1"/>
      <c r="J408" s="1"/>
      <c r="K408" s="1"/>
    </row>
    <row r="409" spans="9:11" s="40" customFormat="1" ht="20.100000000000001" customHeight="1" x14ac:dyDescent="0.2">
      <c r="I409" s="1"/>
      <c r="J409" s="1"/>
      <c r="K409" s="1"/>
    </row>
    <row r="410" spans="9:11" s="40" customFormat="1" ht="20.100000000000001" customHeight="1" x14ac:dyDescent="0.2">
      <c r="I410" s="1"/>
      <c r="J410" s="1"/>
      <c r="K410" s="1"/>
    </row>
    <row r="411" spans="9:11" s="40" customFormat="1" ht="20.100000000000001" customHeight="1" x14ac:dyDescent="0.2">
      <c r="I411" s="1"/>
      <c r="J411" s="1"/>
      <c r="K411" s="1"/>
    </row>
    <row r="412" spans="9:11" s="40" customFormat="1" ht="20.100000000000001" customHeight="1" x14ac:dyDescent="0.2">
      <c r="I412" s="1"/>
      <c r="J412" s="1"/>
      <c r="K412" s="1"/>
    </row>
    <row r="413" spans="9:11" s="40" customFormat="1" ht="20.100000000000001" customHeight="1" x14ac:dyDescent="0.2">
      <c r="I413" s="1"/>
      <c r="J413" s="1"/>
      <c r="K413" s="1"/>
    </row>
    <row r="414" spans="9:11" s="40" customFormat="1" ht="20.100000000000001" customHeight="1" x14ac:dyDescent="0.2">
      <c r="I414" s="1"/>
      <c r="J414" s="1"/>
      <c r="K414" s="1"/>
    </row>
    <row r="415" spans="9:11" s="40" customFormat="1" ht="20.100000000000001" customHeight="1" x14ac:dyDescent="0.2">
      <c r="I415" s="1"/>
      <c r="J415" s="1"/>
      <c r="K415" s="1"/>
    </row>
    <row r="416" spans="9:11" s="40" customFormat="1" ht="20.100000000000001" customHeight="1" x14ac:dyDescent="0.2">
      <c r="I416" s="1"/>
      <c r="J416" s="1"/>
      <c r="K416" s="1"/>
    </row>
    <row r="417" spans="9:11" s="40" customFormat="1" ht="20.100000000000001" customHeight="1" x14ac:dyDescent="0.2">
      <c r="I417" s="1"/>
      <c r="J417" s="1"/>
      <c r="K417" s="1"/>
    </row>
    <row r="418" spans="9:11" s="40" customFormat="1" ht="20.100000000000001" customHeight="1" x14ac:dyDescent="0.2">
      <c r="I418" s="1"/>
      <c r="J418" s="1"/>
      <c r="K418" s="1"/>
    </row>
    <row r="419" spans="9:11" s="40" customFormat="1" ht="20.100000000000001" customHeight="1" x14ac:dyDescent="0.2">
      <c r="I419" s="1"/>
      <c r="J419" s="1"/>
      <c r="K419" s="1"/>
    </row>
    <row r="420" spans="9:11" s="40" customFormat="1" ht="20.100000000000001" customHeight="1" x14ac:dyDescent="0.2">
      <c r="I420" s="1"/>
      <c r="J420" s="1"/>
      <c r="K420" s="1"/>
    </row>
    <row r="421" spans="9:11" s="40" customFormat="1" ht="20.100000000000001" customHeight="1" x14ac:dyDescent="0.2">
      <c r="I421" s="1"/>
      <c r="J421" s="1"/>
      <c r="K421" s="1"/>
    </row>
    <row r="422" spans="9:11" s="40" customFormat="1" ht="20.100000000000001" customHeight="1" x14ac:dyDescent="0.2">
      <c r="I422" s="1"/>
      <c r="J422" s="1"/>
      <c r="K422" s="1"/>
    </row>
    <row r="423" spans="9:11" s="40" customFormat="1" ht="20.100000000000001" customHeight="1" x14ac:dyDescent="0.2">
      <c r="I423" s="1"/>
      <c r="J423" s="1"/>
      <c r="K423" s="1"/>
    </row>
    <row r="424" spans="9:11" s="40" customFormat="1" ht="20.100000000000001" customHeight="1" x14ac:dyDescent="0.2">
      <c r="I424" s="1"/>
      <c r="J424" s="1"/>
      <c r="K424" s="1"/>
    </row>
    <row r="425" spans="9:11" s="40" customFormat="1" ht="20.100000000000001" customHeight="1" x14ac:dyDescent="0.2">
      <c r="I425" s="1"/>
      <c r="J425" s="1"/>
      <c r="K425" s="1"/>
    </row>
    <row r="426" spans="9:11" s="40" customFormat="1" ht="20.100000000000001" customHeight="1" x14ac:dyDescent="0.2">
      <c r="I426" s="1"/>
      <c r="J426" s="1"/>
      <c r="K426" s="1"/>
    </row>
    <row r="427" spans="9:11" s="40" customFormat="1" ht="20.100000000000001" customHeight="1" x14ac:dyDescent="0.2">
      <c r="I427" s="1"/>
      <c r="J427" s="1"/>
      <c r="K427" s="1"/>
    </row>
    <row r="428" spans="9:11" s="40" customFormat="1" ht="20.100000000000001" customHeight="1" x14ac:dyDescent="0.2">
      <c r="I428" s="1"/>
      <c r="J428" s="1"/>
      <c r="K428" s="1"/>
    </row>
    <row r="429" spans="9:11" s="40" customFormat="1" ht="20.100000000000001" customHeight="1" x14ac:dyDescent="0.2">
      <c r="I429" s="1"/>
      <c r="J429" s="1"/>
      <c r="K429" s="1"/>
    </row>
    <row r="430" spans="9:11" s="40" customFormat="1" ht="20.100000000000001" customHeight="1" x14ac:dyDescent="0.2">
      <c r="I430" s="1"/>
      <c r="J430" s="1"/>
      <c r="K430" s="1"/>
    </row>
    <row r="431" spans="9:11" s="40" customFormat="1" ht="20.100000000000001" customHeight="1" x14ac:dyDescent="0.2">
      <c r="I431" s="1"/>
      <c r="J431" s="1"/>
      <c r="K431" s="1"/>
    </row>
    <row r="432" spans="9:11" s="40" customFormat="1" ht="20.100000000000001" customHeight="1" x14ac:dyDescent="0.2">
      <c r="I432" s="1"/>
      <c r="J432" s="1"/>
      <c r="K432" s="1"/>
    </row>
    <row r="433" spans="9:11" s="40" customFormat="1" ht="20.100000000000001" customHeight="1" x14ac:dyDescent="0.2">
      <c r="I433" s="1"/>
      <c r="J433" s="1"/>
      <c r="K433" s="1"/>
    </row>
    <row r="434" spans="9:11" s="40" customFormat="1" ht="20.100000000000001" customHeight="1" x14ac:dyDescent="0.2">
      <c r="I434" s="1"/>
      <c r="J434" s="1"/>
      <c r="K434" s="1"/>
    </row>
    <row r="435" spans="9:11" s="40" customFormat="1" ht="20.100000000000001" customHeight="1" x14ac:dyDescent="0.2">
      <c r="I435" s="1"/>
      <c r="J435" s="1"/>
      <c r="K435" s="1"/>
    </row>
    <row r="436" spans="9:11" s="40" customFormat="1" ht="20.100000000000001" customHeight="1" x14ac:dyDescent="0.2">
      <c r="I436" s="1"/>
      <c r="J436" s="1"/>
      <c r="K436" s="1"/>
    </row>
    <row r="437" spans="9:11" s="40" customFormat="1" ht="20.100000000000001" customHeight="1" x14ac:dyDescent="0.2">
      <c r="I437" s="1"/>
      <c r="J437" s="1"/>
      <c r="K437" s="1"/>
    </row>
    <row r="438" spans="9:11" s="40" customFormat="1" ht="20.100000000000001" customHeight="1" x14ac:dyDescent="0.2">
      <c r="I438" s="1"/>
      <c r="J438" s="1"/>
      <c r="K438" s="1"/>
    </row>
    <row r="439" spans="9:11" s="40" customFormat="1" ht="20.100000000000001" customHeight="1" x14ac:dyDescent="0.2">
      <c r="I439" s="1"/>
      <c r="J439" s="1"/>
      <c r="K439" s="1"/>
    </row>
    <row r="440" spans="9:11" s="40" customFormat="1" ht="20.100000000000001" customHeight="1" x14ac:dyDescent="0.2">
      <c r="I440" s="1"/>
      <c r="J440" s="1"/>
      <c r="K440" s="1"/>
    </row>
    <row r="441" spans="9:11" s="40" customFormat="1" ht="20.100000000000001" customHeight="1" x14ac:dyDescent="0.2">
      <c r="I441" s="1"/>
      <c r="J441" s="1"/>
      <c r="K441" s="1"/>
    </row>
    <row r="442" spans="9:11" s="40" customFormat="1" ht="20.100000000000001" customHeight="1" x14ac:dyDescent="0.2">
      <c r="I442" s="1"/>
      <c r="J442" s="1"/>
      <c r="K442" s="1"/>
    </row>
    <row r="443" spans="9:11" s="40" customFormat="1" ht="20.100000000000001" customHeight="1" x14ac:dyDescent="0.2">
      <c r="I443" s="1"/>
      <c r="J443" s="1"/>
      <c r="K443" s="1"/>
    </row>
    <row r="444" spans="9:11" s="40" customFormat="1" ht="20.100000000000001" customHeight="1" x14ac:dyDescent="0.2">
      <c r="I444" s="1"/>
      <c r="J444" s="1"/>
      <c r="K444" s="1"/>
    </row>
    <row r="445" spans="9:11" s="40" customFormat="1" ht="20.100000000000001" customHeight="1" x14ac:dyDescent="0.2">
      <c r="I445" s="1"/>
      <c r="J445" s="1"/>
      <c r="K445" s="1"/>
    </row>
    <row r="446" spans="9:11" s="40" customFormat="1" ht="20.100000000000001" customHeight="1" x14ac:dyDescent="0.2">
      <c r="I446" s="1"/>
      <c r="J446" s="1"/>
      <c r="K446" s="1"/>
    </row>
    <row r="447" spans="9:11" s="40" customFormat="1" ht="20.100000000000001" customHeight="1" x14ac:dyDescent="0.2">
      <c r="I447" s="1"/>
      <c r="J447" s="1"/>
      <c r="K447" s="1"/>
    </row>
    <row r="448" spans="9:11" s="40" customFormat="1" ht="20.100000000000001" customHeight="1" x14ac:dyDescent="0.2">
      <c r="I448" s="1"/>
      <c r="J448" s="1"/>
      <c r="K448" s="1"/>
    </row>
    <row r="449" spans="9:11" s="40" customFormat="1" ht="20.100000000000001" customHeight="1" x14ac:dyDescent="0.2">
      <c r="I449" s="1"/>
      <c r="J449" s="1"/>
      <c r="K449" s="1"/>
    </row>
    <row r="450" spans="9:11" s="40" customFormat="1" ht="20.100000000000001" customHeight="1" x14ac:dyDescent="0.2">
      <c r="I450" s="1"/>
      <c r="J450" s="1"/>
      <c r="K450" s="1"/>
    </row>
    <row r="451" spans="9:11" s="40" customFormat="1" ht="20.100000000000001" customHeight="1" x14ac:dyDescent="0.2">
      <c r="I451" s="1"/>
      <c r="J451" s="1"/>
      <c r="K451" s="1"/>
    </row>
    <row r="452" spans="9:11" s="40" customFormat="1" ht="20.100000000000001" customHeight="1" x14ac:dyDescent="0.2">
      <c r="I452" s="1"/>
      <c r="J452" s="1"/>
      <c r="K452" s="1"/>
    </row>
    <row r="453" spans="9:11" s="40" customFormat="1" ht="20.100000000000001" customHeight="1" x14ac:dyDescent="0.2">
      <c r="I453" s="1"/>
      <c r="J453" s="1"/>
      <c r="K453" s="1"/>
    </row>
    <row r="454" spans="9:11" s="40" customFormat="1" ht="20.100000000000001" customHeight="1" x14ac:dyDescent="0.2">
      <c r="I454" s="1"/>
      <c r="J454" s="1"/>
      <c r="K454" s="1"/>
    </row>
    <row r="455" spans="9:11" s="40" customFormat="1" ht="20.100000000000001" customHeight="1" x14ac:dyDescent="0.2">
      <c r="I455" s="1"/>
      <c r="J455" s="1"/>
      <c r="K455" s="1"/>
    </row>
    <row r="456" spans="9:11" s="40" customFormat="1" ht="20.100000000000001" customHeight="1" x14ac:dyDescent="0.2">
      <c r="I456" s="1"/>
      <c r="J456" s="1"/>
      <c r="K456" s="1"/>
    </row>
    <row r="457" spans="9:11" s="40" customFormat="1" ht="20.100000000000001" customHeight="1" x14ac:dyDescent="0.2">
      <c r="I457" s="1"/>
      <c r="J457" s="1"/>
      <c r="K457" s="1"/>
    </row>
    <row r="458" spans="9:11" s="40" customFormat="1" ht="20.100000000000001" customHeight="1" x14ac:dyDescent="0.2">
      <c r="I458" s="1"/>
      <c r="J458" s="1"/>
      <c r="K458" s="1"/>
    </row>
    <row r="459" spans="9:11" s="40" customFormat="1" ht="20.100000000000001" customHeight="1" x14ac:dyDescent="0.2">
      <c r="I459" s="1"/>
      <c r="J459" s="1"/>
      <c r="K459" s="1"/>
    </row>
    <row r="460" spans="9:11" s="40" customFormat="1" ht="20.100000000000001" customHeight="1" x14ac:dyDescent="0.2">
      <c r="I460" s="1"/>
      <c r="J460" s="1"/>
      <c r="K460" s="1"/>
    </row>
    <row r="461" spans="9:11" s="40" customFormat="1" ht="20.100000000000001" customHeight="1" x14ac:dyDescent="0.2">
      <c r="I461" s="1"/>
      <c r="J461" s="1"/>
      <c r="K461" s="1"/>
    </row>
    <row r="462" spans="9:11" s="40" customFormat="1" ht="20.100000000000001" customHeight="1" x14ac:dyDescent="0.2">
      <c r="I462" s="1"/>
      <c r="J462" s="1"/>
      <c r="K462" s="1"/>
    </row>
    <row r="463" spans="9:11" s="40" customFormat="1" ht="20.100000000000001" customHeight="1" x14ac:dyDescent="0.2">
      <c r="I463" s="1"/>
      <c r="J463" s="1"/>
      <c r="K463" s="1"/>
    </row>
    <row r="464" spans="9:11" s="40" customFormat="1" ht="20.100000000000001" customHeight="1" x14ac:dyDescent="0.2">
      <c r="I464" s="1"/>
      <c r="J464" s="1"/>
      <c r="K464" s="1"/>
    </row>
    <row r="465" spans="9:11" s="40" customFormat="1" ht="20.100000000000001" customHeight="1" x14ac:dyDescent="0.2">
      <c r="I465" s="1"/>
      <c r="J465" s="1"/>
      <c r="K465" s="1"/>
    </row>
    <row r="466" spans="9:11" s="40" customFormat="1" ht="20.100000000000001" customHeight="1" x14ac:dyDescent="0.2">
      <c r="I466" s="1"/>
      <c r="J466" s="1"/>
      <c r="K466" s="1"/>
    </row>
    <row r="467" spans="9:11" s="40" customFormat="1" ht="20.100000000000001" customHeight="1" x14ac:dyDescent="0.2">
      <c r="I467" s="1"/>
      <c r="J467" s="1"/>
      <c r="K467" s="1"/>
    </row>
    <row r="468" spans="9:11" s="40" customFormat="1" ht="20.100000000000001" customHeight="1" x14ac:dyDescent="0.2">
      <c r="I468" s="1"/>
      <c r="J468" s="1"/>
      <c r="K468" s="1"/>
    </row>
    <row r="469" spans="9:11" s="40" customFormat="1" ht="20.100000000000001" customHeight="1" x14ac:dyDescent="0.2">
      <c r="I469" s="1"/>
      <c r="J469" s="1"/>
      <c r="K469" s="1"/>
    </row>
    <row r="470" spans="9:11" s="40" customFormat="1" ht="20.100000000000001" customHeight="1" x14ac:dyDescent="0.2">
      <c r="I470" s="1"/>
      <c r="J470" s="1"/>
      <c r="K470" s="1"/>
    </row>
    <row r="471" spans="9:11" s="40" customFormat="1" ht="20.100000000000001" customHeight="1" x14ac:dyDescent="0.2">
      <c r="I471" s="1"/>
      <c r="J471" s="1"/>
      <c r="K471" s="1"/>
    </row>
    <row r="472" spans="9:11" s="40" customFormat="1" ht="20.100000000000001" customHeight="1" x14ac:dyDescent="0.2">
      <c r="I472" s="1"/>
      <c r="J472" s="1"/>
      <c r="K472" s="1"/>
    </row>
    <row r="473" spans="9:11" s="40" customFormat="1" ht="20.100000000000001" customHeight="1" x14ac:dyDescent="0.2">
      <c r="I473" s="1"/>
      <c r="J473" s="1"/>
      <c r="K473" s="1"/>
    </row>
    <row r="474" spans="9:11" s="40" customFormat="1" ht="20.100000000000001" customHeight="1" x14ac:dyDescent="0.2">
      <c r="I474" s="1"/>
      <c r="J474" s="1"/>
      <c r="K474" s="1"/>
    </row>
    <row r="475" spans="9:11" s="40" customFormat="1" ht="20.100000000000001" customHeight="1" x14ac:dyDescent="0.2">
      <c r="I475" s="1"/>
      <c r="J475" s="1"/>
      <c r="K475" s="1"/>
    </row>
    <row r="476" spans="9:11" s="40" customFormat="1" ht="20.100000000000001" customHeight="1" x14ac:dyDescent="0.2">
      <c r="I476" s="1"/>
      <c r="J476" s="1"/>
      <c r="K476" s="1"/>
    </row>
    <row r="477" spans="9:11" s="40" customFormat="1" ht="20.100000000000001" customHeight="1" x14ac:dyDescent="0.2">
      <c r="I477" s="1"/>
      <c r="J477" s="1"/>
      <c r="K477" s="1"/>
    </row>
    <row r="478" spans="9:11" s="40" customFormat="1" ht="20.100000000000001" customHeight="1" x14ac:dyDescent="0.2">
      <c r="I478" s="1"/>
      <c r="J478" s="1"/>
      <c r="K478" s="1"/>
    </row>
    <row r="479" spans="9:11" s="40" customFormat="1" ht="20.100000000000001" customHeight="1" x14ac:dyDescent="0.2">
      <c r="I479" s="1"/>
      <c r="J479" s="1"/>
      <c r="K479" s="1"/>
    </row>
    <row r="480" spans="9:11" s="40" customFormat="1" ht="20.100000000000001" customHeight="1" x14ac:dyDescent="0.2">
      <c r="I480" s="1"/>
      <c r="J480" s="1"/>
      <c r="K480" s="1"/>
    </row>
    <row r="481" spans="9:11" s="40" customFormat="1" ht="20.100000000000001" customHeight="1" x14ac:dyDescent="0.2">
      <c r="I481" s="1"/>
      <c r="J481" s="1"/>
      <c r="K481" s="1"/>
    </row>
    <row r="482" spans="9:11" s="40" customFormat="1" ht="20.100000000000001" customHeight="1" x14ac:dyDescent="0.2">
      <c r="I482" s="1"/>
      <c r="J482" s="1"/>
      <c r="K482" s="1"/>
    </row>
    <row r="483" spans="9:11" s="40" customFormat="1" ht="20.100000000000001" customHeight="1" x14ac:dyDescent="0.2">
      <c r="I483" s="1"/>
      <c r="J483" s="1"/>
      <c r="K483" s="1"/>
    </row>
    <row r="484" spans="9:11" s="40" customFormat="1" ht="20.100000000000001" customHeight="1" x14ac:dyDescent="0.2">
      <c r="I484" s="1"/>
      <c r="J484" s="1"/>
      <c r="K484" s="1"/>
    </row>
    <row r="485" spans="9:11" s="40" customFormat="1" ht="20.100000000000001" customHeight="1" x14ac:dyDescent="0.2">
      <c r="I485" s="1"/>
      <c r="J485" s="1"/>
      <c r="K485" s="1"/>
    </row>
    <row r="486" spans="9:11" s="40" customFormat="1" ht="20.100000000000001" customHeight="1" x14ac:dyDescent="0.2">
      <c r="I486" s="1"/>
      <c r="J486" s="1"/>
      <c r="K486" s="1"/>
    </row>
    <row r="487" spans="9:11" s="40" customFormat="1" ht="20.100000000000001" customHeight="1" x14ac:dyDescent="0.2">
      <c r="I487" s="1"/>
      <c r="J487" s="1"/>
      <c r="K487" s="1"/>
    </row>
    <row r="488" spans="9:11" s="40" customFormat="1" ht="20.100000000000001" customHeight="1" x14ac:dyDescent="0.2">
      <c r="I488" s="1"/>
      <c r="J488" s="1"/>
      <c r="K488" s="1"/>
    </row>
    <row r="489" spans="9:11" s="40" customFormat="1" ht="20.100000000000001" customHeight="1" x14ac:dyDescent="0.2">
      <c r="I489" s="1"/>
      <c r="J489" s="1"/>
      <c r="K489" s="1"/>
    </row>
    <row r="490" spans="9:11" s="40" customFormat="1" ht="20.100000000000001" customHeight="1" x14ac:dyDescent="0.2">
      <c r="I490" s="1"/>
      <c r="J490" s="1"/>
      <c r="K490" s="1"/>
    </row>
    <row r="491" spans="9:11" s="40" customFormat="1" ht="20.100000000000001" customHeight="1" x14ac:dyDescent="0.2">
      <c r="I491" s="1"/>
      <c r="J491" s="1"/>
      <c r="K491" s="1"/>
    </row>
    <row r="492" spans="9:11" s="40" customFormat="1" ht="20.100000000000001" customHeight="1" x14ac:dyDescent="0.2">
      <c r="I492" s="1"/>
      <c r="J492" s="1"/>
      <c r="K492" s="1"/>
    </row>
    <row r="493" spans="9:11" s="40" customFormat="1" ht="20.100000000000001" customHeight="1" x14ac:dyDescent="0.2">
      <c r="I493" s="1"/>
      <c r="J493" s="1"/>
      <c r="K493" s="1"/>
    </row>
    <row r="494" spans="9:11" s="40" customFormat="1" ht="20.100000000000001" customHeight="1" x14ac:dyDescent="0.2">
      <c r="I494" s="1"/>
      <c r="J494" s="1"/>
      <c r="K494" s="1"/>
    </row>
    <row r="495" spans="9:11" s="40" customFormat="1" ht="20.100000000000001" customHeight="1" x14ac:dyDescent="0.2">
      <c r="I495" s="1"/>
      <c r="J495" s="1"/>
      <c r="K495" s="1"/>
    </row>
    <row r="496" spans="9:11" s="40" customFormat="1" ht="20.100000000000001" customHeight="1" x14ac:dyDescent="0.2">
      <c r="I496" s="1"/>
      <c r="J496" s="1"/>
      <c r="K496" s="1"/>
    </row>
    <row r="497" spans="9:11" s="40" customFormat="1" ht="20.100000000000001" customHeight="1" x14ac:dyDescent="0.2">
      <c r="I497" s="1"/>
      <c r="J497" s="1"/>
      <c r="K497" s="1"/>
    </row>
    <row r="498" spans="9:11" s="40" customFormat="1" ht="20.100000000000001" customHeight="1" x14ac:dyDescent="0.2">
      <c r="I498" s="1"/>
      <c r="J498" s="1"/>
      <c r="K498" s="1"/>
    </row>
    <row r="499" spans="9:11" s="40" customFormat="1" ht="20.100000000000001" customHeight="1" x14ac:dyDescent="0.2">
      <c r="I499" s="1"/>
      <c r="J499" s="1"/>
      <c r="K499" s="1"/>
    </row>
    <row r="500" spans="9:11" s="40" customFormat="1" ht="20.100000000000001" customHeight="1" x14ac:dyDescent="0.2">
      <c r="I500" s="1"/>
      <c r="J500" s="1"/>
      <c r="K500" s="1"/>
    </row>
    <row r="501" spans="9:11" s="40" customFormat="1" ht="20.100000000000001" customHeight="1" x14ac:dyDescent="0.2">
      <c r="I501" s="1"/>
      <c r="J501" s="1"/>
      <c r="K501" s="1"/>
    </row>
    <row r="502" spans="9:11" s="40" customFormat="1" ht="20.100000000000001" customHeight="1" x14ac:dyDescent="0.2">
      <c r="I502" s="1"/>
      <c r="J502" s="1"/>
      <c r="K502" s="1"/>
    </row>
    <row r="503" spans="9:11" s="40" customFormat="1" ht="20.100000000000001" customHeight="1" x14ac:dyDescent="0.2">
      <c r="I503" s="1"/>
      <c r="J503" s="1"/>
      <c r="K503" s="1"/>
    </row>
    <row r="504" spans="9:11" s="40" customFormat="1" ht="20.100000000000001" customHeight="1" x14ac:dyDescent="0.2">
      <c r="I504" s="1"/>
      <c r="J504" s="1"/>
      <c r="K504" s="1"/>
    </row>
    <row r="505" spans="9:11" s="40" customFormat="1" ht="20.100000000000001" customHeight="1" x14ac:dyDescent="0.2">
      <c r="I505" s="1"/>
      <c r="J505" s="1"/>
      <c r="K505" s="1"/>
    </row>
    <row r="506" spans="9:11" s="40" customFormat="1" ht="20.100000000000001" customHeight="1" x14ac:dyDescent="0.2">
      <c r="I506" s="1"/>
      <c r="J506" s="1"/>
      <c r="K506" s="1"/>
    </row>
    <row r="507" spans="9:11" s="40" customFormat="1" ht="20.100000000000001" customHeight="1" x14ac:dyDescent="0.2">
      <c r="I507" s="1"/>
      <c r="J507" s="1"/>
      <c r="K507" s="1"/>
    </row>
    <row r="508" spans="9:11" s="40" customFormat="1" ht="20.100000000000001" customHeight="1" x14ac:dyDescent="0.2">
      <c r="I508" s="1"/>
      <c r="J508" s="1"/>
      <c r="K508" s="1"/>
    </row>
    <row r="509" spans="9:11" s="40" customFormat="1" ht="20.100000000000001" customHeight="1" x14ac:dyDescent="0.2">
      <c r="I509" s="1"/>
      <c r="J509" s="1"/>
      <c r="K509" s="1"/>
    </row>
    <row r="510" spans="9:11" s="40" customFormat="1" ht="20.100000000000001" customHeight="1" x14ac:dyDescent="0.2">
      <c r="I510" s="1"/>
      <c r="J510" s="1"/>
      <c r="K510" s="1"/>
    </row>
    <row r="511" spans="9:11" s="40" customFormat="1" ht="20.100000000000001" customHeight="1" x14ac:dyDescent="0.2">
      <c r="I511" s="1"/>
      <c r="J511" s="1"/>
      <c r="K511" s="1"/>
    </row>
    <row r="512" spans="9:11" s="40" customFormat="1" ht="20.100000000000001" customHeight="1" x14ac:dyDescent="0.2">
      <c r="I512" s="1"/>
      <c r="J512" s="1"/>
      <c r="K512" s="1"/>
    </row>
    <row r="513" spans="9:11" s="40" customFormat="1" ht="20.100000000000001" customHeight="1" x14ac:dyDescent="0.2">
      <c r="I513" s="1"/>
      <c r="J513" s="1"/>
      <c r="K513" s="1"/>
    </row>
    <row r="514" spans="9:11" s="40" customFormat="1" ht="20.100000000000001" customHeight="1" x14ac:dyDescent="0.2">
      <c r="I514" s="1"/>
      <c r="J514" s="1"/>
      <c r="K514" s="1"/>
    </row>
    <row r="515" spans="9:11" s="40" customFormat="1" ht="20.100000000000001" customHeight="1" x14ac:dyDescent="0.2">
      <c r="I515" s="1"/>
      <c r="J515" s="1"/>
      <c r="K515" s="1"/>
    </row>
    <row r="516" spans="9:11" s="40" customFormat="1" ht="20.100000000000001" customHeight="1" x14ac:dyDescent="0.2">
      <c r="I516" s="1"/>
      <c r="J516" s="1"/>
      <c r="K516" s="1"/>
    </row>
    <row r="517" spans="9:11" s="40" customFormat="1" ht="20.100000000000001" customHeight="1" x14ac:dyDescent="0.2">
      <c r="I517" s="1"/>
      <c r="J517" s="1"/>
      <c r="K517" s="1"/>
    </row>
    <row r="518" spans="9:11" s="40" customFormat="1" ht="20.100000000000001" customHeight="1" x14ac:dyDescent="0.2">
      <c r="I518" s="1"/>
      <c r="J518" s="1"/>
      <c r="K518" s="1"/>
    </row>
    <row r="519" spans="9:11" s="40" customFormat="1" ht="20.100000000000001" customHeight="1" x14ac:dyDescent="0.2">
      <c r="I519" s="1"/>
      <c r="J519" s="1"/>
      <c r="K519" s="1"/>
    </row>
    <row r="520" spans="9:11" s="40" customFormat="1" ht="20.100000000000001" customHeight="1" x14ac:dyDescent="0.2">
      <c r="I520" s="1"/>
      <c r="J520" s="1"/>
      <c r="K520" s="1"/>
    </row>
    <row r="521" spans="9:11" s="40" customFormat="1" ht="20.100000000000001" customHeight="1" x14ac:dyDescent="0.2">
      <c r="I521" s="1"/>
      <c r="J521" s="1"/>
      <c r="K521" s="1"/>
    </row>
    <row r="522" spans="9:11" s="40" customFormat="1" ht="20.100000000000001" customHeight="1" x14ac:dyDescent="0.2">
      <c r="I522" s="1"/>
      <c r="J522" s="1"/>
      <c r="K522" s="1"/>
    </row>
    <row r="523" spans="9:11" s="40" customFormat="1" ht="20.100000000000001" customHeight="1" x14ac:dyDescent="0.2">
      <c r="I523" s="1"/>
      <c r="J523" s="1"/>
      <c r="K523" s="1"/>
    </row>
    <row r="524" spans="9:11" s="40" customFormat="1" ht="20.100000000000001" customHeight="1" x14ac:dyDescent="0.2">
      <c r="I524" s="1"/>
      <c r="J524" s="1"/>
      <c r="K524" s="1"/>
    </row>
    <row r="525" spans="9:11" s="40" customFormat="1" ht="20.100000000000001" customHeight="1" x14ac:dyDescent="0.2">
      <c r="I525" s="1"/>
      <c r="J525" s="1"/>
      <c r="K525" s="1"/>
    </row>
    <row r="526" spans="9:11" s="40" customFormat="1" ht="20.100000000000001" customHeight="1" x14ac:dyDescent="0.2">
      <c r="I526" s="1"/>
      <c r="J526" s="1"/>
      <c r="K526" s="1"/>
    </row>
    <row r="527" spans="9:11" s="40" customFormat="1" ht="20.100000000000001" customHeight="1" x14ac:dyDescent="0.2">
      <c r="I527" s="1"/>
      <c r="J527" s="1"/>
      <c r="K527" s="1"/>
    </row>
    <row r="528" spans="9:11" s="40" customFormat="1" ht="20.100000000000001" customHeight="1" x14ac:dyDescent="0.2">
      <c r="I528" s="1"/>
      <c r="J528" s="1"/>
      <c r="K528" s="1"/>
    </row>
    <row r="529" spans="9:11" s="40" customFormat="1" ht="20.100000000000001" customHeight="1" x14ac:dyDescent="0.2">
      <c r="I529" s="1"/>
      <c r="J529" s="1"/>
      <c r="K529" s="1"/>
    </row>
    <row r="530" spans="9:11" s="40" customFormat="1" ht="20.100000000000001" customHeight="1" x14ac:dyDescent="0.2">
      <c r="I530" s="1"/>
      <c r="J530" s="1"/>
      <c r="K530" s="1"/>
    </row>
    <row r="531" spans="9:11" s="40" customFormat="1" ht="20.100000000000001" customHeight="1" x14ac:dyDescent="0.2">
      <c r="I531" s="1"/>
      <c r="J531" s="1"/>
      <c r="K531" s="1"/>
    </row>
    <row r="532" spans="9:11" s="40" customFormat="1" ht="20.100000000000001" customHeight="1" x14ac:dyDescent="0.2">
      <c r="I532" s="1"/>
      <c r="J532" s="1"/>
      <c r="K532" s="1"/>
    </row>
    <row r="533" spans="9:11" s="40" customFormat="1" ht="20.100000000000001" customHeight="1" x14ac:dyDescent="0.2">
      <c r="I533" s="1"/>
      <c r="J533" s="1"/>
      <c r="K533" s="1"/>
    </row>
    <row r="534" spans="9:11" s="40" customFormat="1" ht="20.100000000000001" customHeight="1" x14ac:dyDescent="0.2">
      <c r="I534" s="1"/>
      <c r="J534" s="1"/>
      <c r="K534" s="1"/>
    </row>
    <row r="535" spans="9:11" s="40" customFormat="1" ht="20.100000000000001" customHeight="1" x14ac:dyDescent="0.2">
      <c r="I535" s="1"/>
      <c r="J535" s="1"/>
      <c r="K535" s="1"/>
    </row>
    <row r="536" spans="9:11" s="40" customFormat="1" ht="20.100000000000001" customHeight="1" x14ac:dyDescent="0.2">
      <c r="I536" s="1"/>
      <c r="J536" s="1"/>
      <c r="K536" s="1"/>
    </row>
    <row r="537" spans="9:11" s="40" customFormat="1" ht="20.100000000000001" customHeight="1" x14ac:dyDescent="0.2">
      <c r="I537" s="1"/>
      <c r="J537" s="1"/>
      <c r="K537" s="1"/>
    </row>
    <row r="538" spans="9:11" s="40" customFormat="1" ht="20.100000000000001" customHeight="1" x14ac:dyDescent="0.2">
      <c r="I538" s="1"/>
      <c r="J538" s="1"/>
      <c r="K538" s="1"/>
    </row>
    <row r="539" spans="9:11" s="40" customFormat="1" ht="20.100000000000001" customHeight="1" x14ac:dyDescent="0.2">
      <c r="I539" s="1"/>
      <c r="J539" s="1"/>
      <c r="K539" s="1"/>
    </row>
    <row r="540" spans="9:11" s="40" customFormat="1" ht="20.100000000000001" customHeight="1" x14ac:dyDescent="0.2">
      <c r="I540" s="1"/>
      <c r="J540" s="1"/>
      <c r="K540" s="1"/>
    </row>
    <row r="541" spans="9:11" s="40" customFormat="1" ht="20.100000000000001" customHeight="1" x14ac:dyDescent="0.2">
      <c r="I541" s="1"/>
      <c r="J541" s="1"/>
      <c r="K541" s="1"/>
    </row>
    <row r="542" spans="9:11" s="40" customFormat="1" ht="20.100000000000001" customHeight="1" x14ac:dyDescent="0.2">
      <c r="I542" s="1"/>
      <c r="J542" s="1"/>
      <c r="K542" s="1"/>
    </row>
    <row r="543" spans="9:11" s="40" customFormat="1" ht="20.100000000000001" customHeight="1" x14ac:dyDescent="0.2">
      <c r="I543" s="1"/>
      <c r="J543" s="1"/>
      <c r="K543" s="1"/>
    </row>
    <row r="544" spans="9:11" s="40" customFormat="1" ht="20.100000000000001" customHeight="1" x14ac:dyDescent="0.2">
      <c r="I544" s="1"/>
      <c r="J544" s="1"/>
      <c r="K544" s="1"/>
    </row>
    <row r="545" spans="9:11" s="40" customFormat="1" ht="20.100000000000001" customHeight="1" x14ac:dyDescent="0.2">
      <c r="I545" s="1"/>
      <c r="J545" s="1"/>
      <c r="K545" s="1"/>
    </row>
    <row r="546" spans="9:11" s="40" customFormat="1" ht="20.100000000000001" customHeight="1" x14ac:dyDescent="0.2">
      <c r="I546" s="1"/>
      <c r="J546" s="1"/>
      <c r="K546" s="1"/>
    </row>
    <row r="547" spans="9:11" s="40" customFormat="1" ht="20.100000000000001" customHeight="1" x14ac:dyDescent="0.2">
      <c r="I547" s="1"/>
      <c r="J547" s="1"/>
      <c r="K547" s="1"/>
    </row>
    <row r="548" spans="9:11" s="40" customFormat="1" ht="20.100000000000001" customHeight="1" x14ac:dyDescent="0.2">
      <c r="I548" s="1"/>
      <c r="J548" s="1"/>
      <c r="K548" s="1"/>
    </row>
    <row r="549" spans="9:11" s="40" customFormat="1" ht="20.100000000000001" customHeight="1" x14ac:dyDescent="0.2">
      <c r="I549" s="1"/>
      <c r="J549" s="1"/>
      <c r="K549" s="1"/>
    </row>
    <row r="550" spans="9:11" s="40" customFormat="1" ht="20.100000000000001" customHeight="1" x14ac:dyDescent="0.2">
      <c r="I550" s="1"/>
      <c r="J550" s="1"/>
      <c r="K550" s="1"/>
    </row>
    <row r="551" spans="9:11" s="40" customFormat="1" ht="20.100000000000001" customHeight="1" x14ac:dyDescent="0.2">
      <c r="I551" s="1"/>
      <c r="J551" s="1"/>
      <c r="K551" s="1"/>
    </row>
    <row r="552" spans="9:11" s="40" customFormat="1" ht="20.100000000000001" customHeight="1" x14ac:dyDescent="0.2">
      <c r="I552" s="1"/>
      <c r="J552" s="1"/>
      <c r="K552" s="1"/>
    </row>
    <row r="553" spans="9:11" s="40" customFormat="1" ht="20.100000000000001" customHeight="1" x14ac:dyDescent="0.2">
      <c r="I553" s="1"/>
      <c r="J553" s="1"/>
      <c r="K553" s="1"/>
    </row>
    <row r="554" spans="9:11" s="40" customFormat="1" ht="20.100000000000001" customHeight="1" x14ac:dyDescent="0.2">
      <c r="I554" s="1"/>
      <c r="J554" s="1"/>
      <c r="K554" s="1"/>
    </row>
    <row r="555" spans="9:11" s="40" customFormat="1" ht="20.100000000000001" customHeight="1" x14ac:dyDescent="0.2">
      <c r="I555" s="1"/>
      <c r="J555" s="1"/>
      <c r="K555" s="1"/>
    </row>
    <row r="556" spans="9:11" s="40" customFormat="1" ht="20.100000000000001" customHeight="1" x14ac:dyDescent="0.2">
      <c r="I556" s="1"/>
      <c r="J556" s="1"/>
      <c r="K556" s="1"/>
    </row>
    <row r="557" spans="9:11" s="40" customFormat="1" ht="20.100000000000001" customHeight="1" x14ac:dyDescent="0.2">
      <c r="I557" s="1"/>
      <c r="J557" s="1"/>
      <c r="K557" s="1"/>
    </row>
    <row r="558" spans="9:11" s="40" customFormat="1" ht="20.100000000000001" customHeight="1" x14ac:dyDescent="0.2">
      <c r="I558" s="1"/>
      <c r="J558" s="1"/>
      <c r="K558" s="1"/>
    </row>
    <row r="559" spans="9:11" s="40" customFormat="1" ht="20.100000000000001" customHeight="1" x14ac:dyDescent="0.2">
      <c r="I559" s="1"/>
      <c r="J559" s="1"/>
      <c r="K559" s="1"/>
    </row>
    <row r="560" spans="9:11" s="40" customFormat="1" ht="20.100000000000001" customHeight="1" x14ac:dyDescent="0.2">
      <c r="I560" s="1"/>
      <c r="J560" s="1"/>
      <c r="K560" s="1"/>
    </row>
    <row r="561" spans="9:11" s="40" customFormat="1" ht="20.100000000000001" customHeight="1" x14ac:dyDescent="0.2">
      <c r="I561" s="1"/>
      <c r="J561" s="1"/>
      <c r="K561" s="1"/>
    </row>
    <row r="562" spans="9:11" s="40" customFormat="1" ht="20.100000000000001" customHeight="1" x14ac:dyDescent="0.2">
      <c r="I562" s="1"/>
      <c r="J562" s="1"/>
      <c r="K562" s="1"/>
    </row>
    <row r="563" spans="9:11" s="40" customFormat="1" ht="20.100000000000001" customHeight="1" x14ac:dyDescent="0.2">
      <c r="I563" s="1"/>
      <c r="J563" s="1"/>
      <c r="K563" s="1"/>
    </row>
    <row r="564" spans="9:11" s="40" customFormat="1" ht="20.100000000000001" customHeight="1" x14ac:dyDescent="0.2">
      <c r="I564" s="1"/>
      <c r="J564" s="1"/>
      <c r="K564" s="1"/>
    </row>
    <row r="565" spans="9:11" s="40" customFormat="1" ht="20.100000000000001" customHeight="1" x14ac:dyDescent="0.2">
      <c r="I565" s="1"/>
      <c r="J565" s="1"/>
      <c r="K565" s="1"/>
    </row>
    <row r="566" spans="9:11" s="40" customFormat="1" ht="20.100000000000001" customHeight="1" x14ac:dyDescent="0.2">
      <c r="I566" s="1"/>
      <c r="J566" s="1"/>
      <c r="K566" s="1"/>
    </row>
    <row r="567" spans="9:11" s="40" customFormat="1" ht="20.100000000000001" customHeight="1" x14ac:dyDescent="0.2">
      <c r="I567" s="1"/>
      <c r="J567" s="1"/>
      <c r="K567" s="1"/>
    </row>
    <row r="568" spans="9:11" s="40" customFormat="1" ht="20.100000000000001" customHeight="1" x14ac:dyDescent="0.2">
      <c r="I568" s="1"/>
      <c r="J568" s="1"/>
      <c r="K568" s="1"/>
    </row>
    <row r="569" spans="9:11" s="40" customFormat="1" ht="20.100000000000001" customHeight="1" x14ac:dyDescent="0.2">
      <c r="I569" s="1"/>
      <c r="J569" s="1"/>
      <c r="K569" s="1"/>
    </row>
    <row r="570" spans="9:11" s="40" customFormat="1" ht="20.100000000000001" customHeight="1" x14ac:dyDescent="0.2">
      <c r="I570" s="1"/>
      <c r="J570" s="1"/>
      <c r="K570" s="1"/>
    </row>
    <row r="571" spans="9:11" s="40" customFormat="1" ht="20.100000000000001" customHeight="1" x14ac:dyDescent="0.2">
      <c r="I571" s="1"/>
      <c r="J571" s="1"/>
      <c r="K571" s="1"/>
    </row>
    <row r="572" spans="9:11" s="40" customFormat="1" ht="20.100000000000001" customHeight="1" x14ac:dyDescent="0.2">
      <c r="I572" s="1"/>
      <c r="J572" s="1"/>
      <c r="K572" s="1"/>
    </row>
    <row r="573" spans="9:11" s="40" customFormat="1" ht="20.100000000000001" customHeight="1" x14ac:dyDescent="0.2">
      <c r="I573" s="1"/>
      <c r="J573" s="1"/>
      <c r="K573" s="1"/>
    </row>
    <row r="574" spans="9:11" s="40" customFormat="1" ht="20.100000000000001" customHeight="1" x14ac:dyDescent="0.2">
      <c r="I574" s="1"/>
      <c r="J574" s="1"/>
      <c r="K574" s="1"/>
    </row>
    <row r="575" spans="9:11" s="40" customFormat="1" ht="20.100000000000001" customHeight="1" x14ac:dyDescent="0.2">
      <c r="I575" s="1"/>
      <c r="J575" s="1"/>
      <c r="K575" s="1"/>
    </row>
    <row r="576" spans="9:11" s="40" customFormat="1" ht="20.100000000000001" customHeight="1" x14ac:dyDescent="0.2">
      <c r="I576" s="1"/>
      <c r="J576" s="1"/>
      <c r="K576" s="1"/>
    </row>
    <row r="577" spans="9:11" s="40" customFormat="1" ht="20.100000000000001" customHeight="1" x14ac:dyDescent="0.2">
      <c r="I577" s="1"/>
      <c r="J577" s="1"/>
      <c r="K577" s="1"/>
    </row>
    <row r="578" spans="9:11" s="40" customFormat="1" ht="20.100000000000001" customHeight="1" x14ac:dyDescent="0.2">
      <c r="I578" s="1"/>
      <c r="J578" s="1"/>
      <c r="K578" s="1"/>
    </row>
    <row r="579" spans="9:11" s="40" customFormat="1" ht="20.100000000000001" customHeight="1" x14ac:dyDescent="0.2">
      <c r="I579" s="1"/>
      <c r="J579" s="1"/>
      <c r="K579" s="1"/>
    </row>
    <row r="580" spans="9:11" s="40" customFormat="1" ht="20.100000000000001" customHeight="1" x14ac:dyDescent="0.2">
      <c r="I580" s="1"/>
      <c r="J580" s="1"/>
      <c r="K580" s="1"/>
    </row>
    <row r="581" spans="9:11" s="40" customFormat="1" ht="20.100000000000001" customHeight="1" x14ac:dyDescent="0.2">
      <c r="I581" s="1"/>
      <c r="J581" s="1"/>
      <c r="K581" s="1"/>
    </row>
    <row r="582" spans="9:11" s="40" customFormat="1" ht="20.100000000000001" customHeight="1" x14ac:dyDescent="0.2">
      <c r="I582" s="1"/>
      <c r="J582" s="1"/>
      <c r="K582" s="1"/>
    </row>
    <row r="583" spans="9:11" s="40" customFormat="1" ht="20.100000000000001" customHeight="1" x14ac:dyDescent="0.2">
      <c r="I583" s="1"/>
      <c r="J583" s="1"/>
      <c r="K583" s="1"/>
    </row>
    <row r="584" spans="9:11" s="40" customFormat="1" ht="20.100000000000001" customHeight="1" x14ac:dyDescent="0.2">
      <c r="I584" s="1"/>
      <c r="J584" s="1"/>
      <c r="K584" s="1"/>
    </row>
    <row r="585" spans="9:11" s="40" customFormat="1" ht="20.100000000000001" customHeight="1" x14ac:dyDescent="0.2">
      <c r="I585" s="1"/>
      <c r="J585" s="1"/>
      <c r="K585" s="1"/>
    </row>
    <row r="586" spans="9:11" s="40" customFormat="1" ht="20.100000000000001" customHeight="1" x14ac:dyDescent="0.2">
      <c r="I586" s="1"/>
      <c r="J586" s="1"/>
      <c r="K586" s="1"/>
    </row>
    <row r="587" spans="9:11" s="40" customFormat="1" ht="20.100000000000001" customHeight="1" x14ac:dyDescent="0.2">
      <c r="I587" s="1"/>
      <c r="J587" s="1"/>
      <c r="K587" s="1"/>
    </row>
    <row r="588" spans="9:11" s="40" customFormat="1" ht="20.100000000000001" customHeight="1" x14ac:dyDescent="0.2">
      <c r="I588" s="1"/>
      <c r="J588" s="1"/>
      <c r="K588" s="1"/>
    </row>
    <row r="589" spans="9:11" s="40" customFormat="1" ht="20.100000000000001" customHeight="1" x14ac:dyDescent="0.2">
      <c r="I589" s="1"/>
      <c r="J589" s="1"/>
      <c r="K589" s="1"/>
    </row>
    <row r="590" spans="9:11" s="40" customFormat="1" ht="20.100000000000001" customHeight="1" x14ac:dyDescent="0.2">
      <c r="I590" s="1"/>
      <c r="J590" s="1"/>
      <c r="K590" s="1"/>
    </row>
    <row r="591" spans="9:11" s="40" customFormat="1" ht="20.100000000000001" customHeight="1" x14ac:dyDescent="0.2">
      <c r="I591" s="1"/>
      <c r="J591" s="1"/>
      <c r="K591" s="1"/>
    </row>
    <row r="592" spans="9:11" s="40" customFormat="1" ht="20.100000000000001" customHeight="1" x14ac:dyDescent="0.2">
      <c r="I592" s="1"/>
      <c r="J592" s="1"/>
      <c r="K592" s="1"/>
    </row>
    <row r="593" spans="9:11" s="40" customFormat="1" ht="20.100000000000001" customHeight="1" x14ac:dyDescent="0.2">
      <c r="I593" s="1"/>
      <c r="J593" s="1"/>
      <c r="K593" s="1"/>
    </row>
    <row r="594" spans="9:11" s="40" customFormat="1" ht="20.100000000000001" customHeight="1" x14ac:dyDescent="0.2">
      <c r="I594" s="1"/>
      <c r="J594" s="1"/>
      <c r="K594" s="1"/>
    </row>
    <row r="595" spans="9:11" s="40" customFormat="1" ht="20.100000000000001" customHeight="1" x14ac:dyDescent="0.2">
      <c r="I595" s="1"/>
      <c r="J595" s="1"/>
      <c r="K595" s="1"/>
    </row>
    <row r="596" spans="9:11" s="40" customFormat="1" ht="20.100000000000001" customHeight="1" x14ac:dyDescent="0.2">
      <c r="I596" s="1"/>
      <c r="J596" s="1"/>
      <c r="K596" s="1"/>
    </row>
    <row r="597" spans="9:11" s="40" customFormat="1" ht="20.100000000000001" customHeight="1" x14ac:dyDescent="0.2">
      <c r="I597" s="1"/>
      <c r="J597" s="1"/>
      <c r="K597" s="1"/>
    </row>
    <row r="598" spans="9:11" s="40" customFormat="1" ht="20.100000000000001" customHeight="1" x14ac:dyDescent="0.2">
      <c r="I598" s="1"/>
      <c r="J598" s="1"/>
      <c r="K598" s="1"/>
    </row>
    <row r="599" spans="9:11" s="40" customFormat="1" ht="20.100000000000001" customHeight="1" x14ac:dyDescent="0.2">
      <c r="I599" s="1"/>
      <c r="J599" s="1"/>
      <c r="K599" s="1"/>
    </row>
    <row r="600" spans="9:11" s="40" customFormat="1" ht="20.100000000000001" customHeight="1" x14ac:dyDescent="0.2">
      <c r="I600" s="1"/>
      <c r="J600" s="1"/>
      <c r="K600" s="1"/>
    </row>
    <row r="601" spans="9:11" s="40" customFormat="1" ht="20.100000000000001" customHeight="1" x14ac:dyDescent="0.2">
      <c r="I601" s="1"/>
      <c r="J601" s="1"/>
      <c r="K601" s="1"/>
    </row>
    <row r="602" spans="9:11" s="40" customFormat="1" ht="20.100000000000001" customHeight="1" x14ac:dyDescent="0.2">
      <c r="I602" s="1"/>
      <c r="J602" s="1"/>
      <c r="K602" s="1"/>
    </row>
    <row r="603" spans="9:11" s="40" customFormat="1" ht="20.100000000000001" customHeight="1" x14ac:dyDescent="0.2">
      <c r="I603" s="1"/>
      <c r="J603" s="1"/>
      <c r="K603" s="1"/>
    </row>
    <row r="604" spans="9:11" s="40" customFormat="1" ht="20.100000000000001" customHeight="1" x14ac:dyDescent="0.2">
      <c r="I604" s="1"/>
      <c r="J604" s="1"/>
      <c r="K604" s="1"/>
    </row>
    <row r="605" spans="9:11" s="40" customFormat="1" ht="20.100000000000001" customHeight="1" x14ac:dyDescent="0.2">
      <c r="I605" s="1"/>
      <c r="J605" s="1"/>
      <c r="K605" s="1"/>
    </row>
    <row r="606" spans="9:11" s="40" customFormat="1" ht="20.100000000000001" customHeight="1" x14ac:dyDescent="0.2">
      <c r="I606" s="1"/>
      <c r="J606" s="1"/>
      <c r="K606" s="1"/>
    </row>
    <row r="607" spans="9:11" s="40" customFormat="1" ht="20.100000000000001" customHeight="1" x14ac:dyDescent="0.2">
      <c r="I607" s="1"/>
      <c r="J607" s="1"/>
      <c r="K607" s="1"/>
    </row>
    <row r="608" spans="9:11" s="40" customFormat="1" ht="20.100000000000001" customHeight="1" x14ac:dyDescent="0.2">
      <c r="I608" s="1"/>
      <c r="J608" s="1"/>
      <c r="K608" s="1"/>
    </row>
    <row r="609" spans="9:11" s="40" customFormat="1" ht="20.100000000000001" customHeight="1" x14ac:dyDescent="0.2">
      <c r="I609" s="1"/>
      <c r="J609" s="1"/>
      <c r="K609" s="1"/>
    </row>
    <row r="610" spans="9:11" s="40" customFormat="1" ht="20.100000000000001" customHeight="1" x14ac:dyDescent="0.2">
      <c r="I610" s="1"/>
      <c r="J610" s="1"/>
      <c r="K610" s="1"/>
    </row>
    <row r="611" spans="9:11" s="40" customFormat="1" ht="20.100000000000001" customHeight="1" x14ac:dyDescent="0.2">
      <c r="I611" s="1"/>
      <c r="J611" s="1"/>
      <c r="K611" s="1"/>
    </row>
    <row r="612" spans="9:11" s="40" customFormat="1" ht="20.100000000000001" customHeight="1" x14ac:dyDescent="0.2">
      <c r="I612" s="1"/>
      <c r="J612" s="1"/>
      <c r="K612" s="1"/>
    </row>
    <row r="613" spans="9:11" s="40" customFormat="1" ht="20.100000000000001" customHeight="1" x14ac:dyDescent="0.2">
      <c r="I613" s="1"/>
      <c r="J613" s="1"/>
      <c r="K613" s="1"/>
    </row>
    <row r="614" spans="9:11" s="40" customFormat="1" ht="20.100000000000001" customHeight="1" x14ac:dyDescent="0.2">
      <c r="I614" s="1"/>
      <c r="J614" s="1"/>
      <c r="K614" s="1"/>
    </row>
    <row r="615" spans="9:11" s="40" customFormat="1" ht="20.100000000000001" customHeight="1" x14ac:dyDescent="0.2">
      <c r="I615" s="1"/>
      <c r="J615" s="1"/>
      <c r="K615" s="1"/>
    </row>
    <row r="616" spans="9:11" s="40" customFormat="1" ht="20.100000000000001" customHeight="1" x14ac:dyDescent="0.2">
      <c r="I616" s="1"/>
      <c r="J616" s="1"/>
      <c r="K616" s="1"/>
    </row>
    <row r="617" spans="9:11" s="40" customFormat="1" ht="20.100000000000001" customHeight="1" x14ac:dyDescent="0.2">
      <c r="I617" s="1"/>
      <c r="J617" s="1"/>
      <c r="K617" s="1"/>
    </row>
    <row r="618" spans="9:11" s="40" customFormat="1" ht="20.100000000000001" customHeight="1" x14ac:dyDescent="0.2">
      <c r="I618" s="1"/>
      <c r="J618" s="1"/>
      <c r="K618" s="1"/>
    </row>
    <row r="619" spans="9:11" s="40" customFormat="1" ht="20.100000000000001" customHeight="1" x14ac:dyDescent="0.2">
      <c r="I619" s="1"/>
      <c r="J619" s="1"/>
      <c r="K619" s="1"/>
    </row>
    <row r="620" spans="9:11" s="40" customFormat="1" ht="20.100000000000001" customHeight="1" x14ac:dyDescent="0.2">
      <c r="I620" s="1"/>
      <c r="J620" s="1"/>
      <c r="K620" s="1"/>
    </row>
    <row r="621" spans="9:11" s="40" customFormat="1" ht="20.100000000000001" customHeight="1" x14ac:dyDescent="0.2">
      <c r="I621" s="1"/>
      <c r="J621" s="1"/>
      <c r="K621" s="1"/>
    </row>
    <row r="622" spans="9:11" s="40" customFormat="1" ht="20.100000000000001" customHeight="1" x14ac:dyDescent="0.2">
      <c r="I622" s="1"/>
      <c r="J622" s="1"/>
      <c r="K622" s="1"/>
    </row>
    <row r="623" spans="9:11" s="40" customFormat="1" ht="20.100000000000001" customHeight="1" x14ac:dyDescent="0.2">
      <c r="I623" s="1"/>
      <c r="J623" s="1"/>
      <c r="K623" s="1"/>
    </row>
    <row r="624" spans="9:11" s="40" customFormat="1" ht="20.100000000000001" customHeight="1" x14ac:dyDescent="0.2">
      <c r="I624" s="1"/>
      <c r="J624" s="1"/>
      <c r="K624" s="1"/>
    </row>
    <row r="625" spans="9:11" s="40" customFormat="1" ht="20.100000000000001" customHeight="1" x14ac:dyDescent="0.2">
      <c r="I625" s="1"/>
      <c r="J625" s="1"/>
      <c r="K625" s="1"/>
    </row>
    <row r="626" spans="9:11" s="40" customFormat="1" ht="20.100000000000001" customHeight="1" x14ac:dyDescent="0.2">
      <c r="I626" s="1"/>
      <c r="J626" s="1"/>
      <c r="K626" s="1"/>
    </row>
    <row r="627" spans="9:11" s="40" customFormat="1" ht="20.100000000000001" customHeight="1" x14ac:dyDescent="0.2">
      <c r="I627" s="1"/>
      <c r="J627" s="1"/>
      <c r="K627" s="1"/>
    </row>
    <row r="628" spans="9:11" s="40" customFormat="1" ht="20.100000000000001" customHeight="1" x14ac:dyDescent="0.2">
      <c r="I628" s="1"/>
      <c r="J628" s="1"/>
      <c r="K628" s="1"/>
    </row>
    <row r="629" spans="9:11" s="40" customFormat="1" ht="20.100000000000001" customHeight="1" x14ac:dyDescent="0.2">
      <c r="I629" s="1"/>
      <c r="J629" s="1"/>
      <c r="K629" s="1"/>
    </row>
    <row r="630" spans="9:11" s="40" customFormat="1" ht="20.100000000000001" customHeight="1" x14ac:dyDescent="0.2">
      <c r="I630" s="1"/>
      <c r="J630" s="1"/>
      <c r="K630" s="1"/>
    </row>
    <row r="631" spans="9:11" s="40" customFormat="1" ht="20.100000000000001" customHeight="1" x14ac:dyDescent="0.2">
      <c r="I631" s="1"/>
      <c r="J631" s="1"/>
      <c r="K631" s="1"/>
    </row>
    <row r="632" spans="9:11" s="40" customFormat="1" ht="20.100000000000001" customHeight="1" x14ac:dyDescent="0.2">
      <c r="I632" s="1"/>
      <c r="J632" s="1"/>
      <c r="K632" s="1"/>
    </row>
    <row r="633" spans="9:11" s="40" customFormat="1" ht="20.100000000000001" customHeight="1" x14ac:dyDescent="0.2">
      <c r="I633" s="1"/>
      <c r="J633" s="1"/>
      <c r="K633" s="1"/>
    </row>
    <row r="634" spans="9:11" s="40" customFormat="1" ht="20.100000000000001" customHeight="1" x14ac:dyDescent="0.2">
      <c r="I634" s="1"/>
      <c r="J634" s="1"/>
      <c r="K634" s="1"/>
    </row>
    <row r="635" spans="9:11" s="40" customFormat="1" ht="20.100000000000001" customHeight="1" x14ac:dyDescent="0.2">
      <c r="I635" s="1"/>
      <c r="J635" s="1"/>
      <c r="K635" s="1"/>
    </row>
    <row r="636" spans="9:11" s="40" customFormat="1" ht="20.100000000000001" customHeight="1" x14ac:dyDescent="0.2">
      <c r="I636" s="1"/>
      <c r="J636" s="1"/>
      <c r="K636" s="1"/>
    </row>
    <row r="637" spans="9:11" s="40" customFormat="1" ht="20.100000000000001" customHeight="1" x14ac:dyDescent="0.2">
      <c r="I637" s="1"/>
      <c r="J637" s="1"/>
      <c r="K637" s="1"/>
    </row>
    <row r="638" spans="9:11" s="40" customFormat="1" ht="20.100000000000001" customHeight="1" x14ac:dyDescent="0.2">
      <c r="I638" s="1"/>
      <c r="J638" s="1"/>
      <c r="K638" s="1"/>
    </row>
    <row r="639" spans="9:11" s="40" customFormat="1" ht="20.100000000000001" customHeight="1" x14ac:dyDescent="0.2">
      <c r="I639" s="1"/>
      <c r="J639" s="1"/>
      <c r="K639" s="1"/>
    </row>
    <row r="640" spans="9:11" s="40" customFormat="1" ht="20.100000000000001" customHeight="1" x14ac:dyDescent="0.2">
      <c r="I640" s="1"/>
      <c r="J640" s="1"/>
      <c r="K640" s="1"/>
    </row>
    <row r="641" spans="9:11" s="40" customFormat="1" ht="20.100000000000001" customHeight="1" x14ac:dyDescent="0.2">
      <c r="I641" s="1"/>
      <c r="J641" s="1"/>
      <c r="K641" s="1"/>
    </row>
    <row r="642" spans="9:11" s="40" customFormat="1" ht="20.100000000000001" customHeight="1" x14ac:dyDescent="0.2">
      <c r="I642" s="1"/>
      <c r="J642" s="1"/>
      <c r="K642" s="1"/>
    </row>
    <row r="643" spans="9:11" s="40" customFormat="1" ht="20.100000000000001" customHeight="1" x14ac:dyDescent="0.2">
      <c r="I643" s="1"/>
      <c r="J643" s="1"/>
      <c r="K643" s="1"/>
    </row>
    <row r="644" spans="9:11" s="40" customFormat="1" ht="20.100000000000001" customHeight="1" x14ac:dyDescent="0.2">
      <c r="I644" s="1"/>
      <c r="J644" s="1"/>
      <c r="K644" s="1"/>
    </row>
    <row r="645" spans="9:11" s="40" customFormat="1" ht="20.100000000000001" customHeight="1" x14ac:dyDescent="0.2">
      <c r="I645" s="1"/>
      <c r="J645" s="1"/>
      <c r="K645" s="1"/>
    </row>
    <row r="646" spans="9:11" s="40" customFormat="1" ht="20.100000000000001" customHeight="1" x14ac:dyDescent="0.2">
      <c r="I646" s="1"/>
      <c r="J646" s="1"/>
      <c r="K646" s="1"/>
    </row>
    <row r="647" spans="9:11" s="40" customFormat="1" ht="20.100000000000001" customHeight="1" x14ac:dyDescent="0.2">
      <c r="I647" s="1"/>
      <c r="J647" s="1"/>
      <c r="K647" s="1"/>
    </row>
    <row r="648" spans="9:11" s="40" customFormat="1" ht="20.100000000000001" customHeight="1" x14ac:dyDescent="0.2">
      <c r="I648" s="1"/>
      <c r="J648" s="1"/>
      <c r="K648" s="1"/>
    </row>
    <row r="649" spans="9:11" s="40" customFormat="1" ht="20.100000000000001" customHeight="1" x14ac:dyDescent="0.2">
      <c r="I649" s="1"/>
      <c r="J649" s="1"/>
      <c r="K649" s="1"/>
    </row>
    <row r="650" spans="9:11" s="40" customFormat="1" ht="20.100000000000001" customHeight="1" x14ac:dyDescent="0.2">
      <c r="I650" s="1"/>
      <c r="J650" s="1"/>
      <c r="K650" s="1"/>
    </row>
    <row r="651" spans="9:11" s="40" customFormat="1" ht="20.100000000000001" customHeight="1" x14ac:dyDescent="0.2">
      <c r="I651" s="1"/>
      <c r="J651" s="1"/>
      <c r="K651" s="1"/>
    </row>
    <row r="652" spans="9:11" s="40" customFormat="1" ht="20.100000000000001" customHeight="1" x14ac:dyDescent="0.2">
      <c r="I652" s="1"/>
      <c r="J652" s="1"/>
      <c r="K652" s="1"/>
    </row>
    <row r="653" spans="9:11" s="40" customFormat="1" ht="20.100000000000001" customHeight="1" x14ac:dyDescent="0.2">
      <c r="I653" s="1"/>
      <c r="J653" s="1"/>
      <c r="K653" s="1"/>
    </row>
    <row r="654" spans="9:11" s="40" customFormat="1" ht="20.100000000000001" customHeight="1" x14ac:dyDescent="0.2">
      <c r="I654" s="1"/>
      <c r="J654" s="1"/>
      <c r="K654" s="1"/>
    </row>
    <row r="655" spans="9:11" s="40" customFormat="1" ht="20.100000000000001" customHeight="1" x14ac:dyDescent="0.2">
      <c r="I655" s="1"/>
      <c r="J655" s="1"/>
      <c r="K655" s="1"/>
    </row>
    <row r="656" spans="9:11" s="40" customFormat="1" ht="20.100000000000001" customHeight="1" x14ac:dyDescent="0.2">
      <c r="I656" s="1"/>
      <c r="J656" s="1"/>
      <c r="K656" s="1"/>
    </row>
    <row r="657" spans="9:11" s="40" customFormat="1" ht="20.100000000000001" customHeight="1" x14ac:dyDescent="0.2">
      <c r="I657" s="1"/>
      <c r="J657" s="1"/>
      <c r="K657" s="1"/>
    </row>
    <row r="658" spans="9:11" s="40" customFormat="1" ht="20.100000000000001" customHeight="1" x14ac:dyDescent="0.2">
      <c r="I658" s="1"/>
      <c r="J658" s="1"/>
      <c r="K658" s="1"/>
    </row>
    <row r="659" spans="9:11" s="40" customFormat="1" ht="20.100000000000001" customHeight="1" x14ac:dyDescent="0.2">
      <c r="I659" s="1"/>
      <c r="J659" s="1"/>
      <c r="K659" s="1"/>
    </row>
    <row r="660" spans="9:11" s="40" customFormat="1" ht="20.100000000000001" customHeight="1" x14ac:dyDescent="0.2">
      <c r="I660" s="1"/>
      <c r="J660" s="1"/>
      <c r="K660" s="1"/>
    </row>
    <row r="661" spans="9:11" s="40" customFormat="1" ht="20.100000000000001" customHeight="1" x14ac:dyDescent="0.2">
      <c r="I661" s="1"/>
      <c r="J661" s="1"/>
      <c r="K661" s="1"/>
    </row>
    <row r="662" spans="9:11" s="40" customFormat="1" ht="20.100000000000001" customHeight="1" x14ac:dyDescent="0.2">
      <c r="I662" s="1"/>
      <c r="J662" s="1"/>
      <c r="K662" s="1"/>
    </row>
    <row r="663" spans="9:11" s="40" customFormat="1" ht="20.100000000000001" customHeight="1" x14ac:dyDescent="0.2">
      <c r="I663" s="1"/>
      <c r="J663" s="1"/>
      <c r="K663" s="1"/>
    </row>
    <row r="664" spans="9:11" s="40" customFormat="1" ht="20.100000000000001" customHeight="1" x14ac:dyDescent="0.2">
      <c r="I664" s="1"/>
      <c r="J664" s="1"/>
      <c r="K664" s="1"/>
    </row>
    <row r="665" spans="9:11" s="40" customFormat="1" ht="20.100000000000001" customHeight="1" x14ac:dyDescent="0.2">
      <c r="I665" s="1"/>
      <c r="J665" s="1"/>
      <c r="K665" s="1"/>
    </row>
    <row r="666" spans="9:11" s="40" customFormat="1" ht="20.100000000000001" customHeight="1" x14ac:dyDescent="0.2">
      <c r="I666" s="1"/>
      <c r="J666" s="1"/>
      <c r="K666" s="1"/>
    </row>
    <row r="667" spans="9:11" s="40" customFormat="1" ht="20.100000000000001" customHeight="1" x14ac:dyDescent="0.2">
      <c r="I667" s="1"/>
      <c r="J667" s="1"/>
      <c r="K667" s="1"/>
    </row>
    <row r="668" spans="9:11" s="40" customFormat="1" ht="20.100000000000001" customHeight="1" x14ac:dyDescent="0.2">
      <c r="I668" s="1"/>
      <c r="J668" s="1"/>
      <c r="K668" s="1"/>
    </row>
    <row r="669" spans="9:11" s="40" customFormat="1" ht="20.100000000000001" customHeight="1" x14ac:dyDescent="0.2">
      <c r="I669" s="1"/>
      <c r="J669" s="1"/>
      <c r="K669" s="1"/>
    </row>
    <row r="670" spans="9:11" s="40" customFormat="1" ht="20.100000000000001" customHeight="1" x14ac:dyDescent="0.2">
      <c r="I670" s="1"/>
      <c r="J670" s="1"/>
      <c r="K670" s="1"/>
    </row>
    <row r="671" spans="9:11" s="40" customFormat="1" ht="20.100000000000001" customHeight="1" x14ac:dyDescent="0.2">
      <c r="I671" s="1"/>
      <c r="J671" s="1"/>
      <c r="K671" s="1"/>
    </row>
    <row r="672" spans="9:11" s="40" customFormat="1" ht="20.100000000000001" customHeight="1" x14ac:dyDescent="0.2">
      <c r="I672" s="1"/>
      <c r="J672" s="1"/>
      <c r="K672" s="1"/>
    </row>
    <row r="673" spans="9:11" s="40" customFormat="1" ht="20.100000000000001" customHeight="1" x14ac:dyDescent="0.2">
      <c r="I673" s="1"/>
      <c r="J673" s="1"/>
      <c r="K673" s="1"/>
    </row>
    <row r="674" spans="9:11" s="40" customFormat="1" ht="20.100000000000001" customHeight="1" x14ac:dyDescent="0.2">
      <c r="I674" s="1"/>
      <c r="J674" s="1"/>
      <c r="K674" s="1"/>
    </row>
    <row r="675" spans="9:11" s="40" customFormat="1" ht="20.100000000000001" customHeight="1" x14ac:dyDescent="0.2">
      <c r="I675" s="1"/>
      <c r="J675" s="1"/>
      <c r="K675" s="1"/>
    </row>
    <row r="676" spans="9:11" s="40" customFormat="1" ht="20.100000000000001" customHeight="1" x14ac:dyDescent="0.2">
      <c r="I676" s="1"/>
      <c r="J676" s="1"/>
      <c r="K676" s="1"/>
    </row>
    <row r="677" spans="9:11" s="40" customFormat="1" ht="20.100000000000001" customHeight="1" x14ac:dyDescent="0.2">
      <c r="I677" s="1"/>
      <c r="J677" s="1"/>
      <c r="K677" s="1"/>
    </row>
    <row r="678" spans="9:11" s="40" customFormat="1" ht="20.100000000000001" customHeight="1" x14ac:dyDescent="0.2">
      <c r="I678" s="1"/>
      <c r="J678" s="1"/>
      <c r="K678" s="1"/>
    </row>
    <row r="679" spans="9:11" s="40" customFormat="1" ht="20.100000000000001" customHeight="1" x14ac:dyDescent="0.2">
      <c r="I679" s="1"/>
      <c r="J679" s="1"/>
      <c r="K679" s="1"/>
    </row>
    <row r="680" spans="9:11" s="40" customFormat="1" ht="20.100000000000001" customHeight="1" x14ac:dyDescent="0.2">
      <c r="I680" s="1"/>
      <c r="J680" s="1"/>
      <c r="K680" s="1"/>
    </row>
    <row r="681" spans="9:11" s="40" customFormat="1" ht="20.100000000000001" customHeight="1" x14ac:dyDescent="0.2">
      <c r="I681" s="1"/>
      <c r="J681" s="1"/>
      <c r="K681" s="1"/>
    </row>
    <row r="682" spans="9:11" s="40" customFormat="1" ht="20.100000000000001" customHeight="1" x14ac:dyDescent="0.2">
      <c r="I682" s="1"/>
      <c r="J682" s="1"/>
      <c r="K682" s="1"/>
    </row>
    <row r="683" spans="9:11" s="40" customFormat="1" ht="20.100000000000001" customHeight="1" x14ac:dyDescent="0.2">
      <c r="I683" s="1"/>
      <c r="J683" s="1"/>
      <c r="K683" s="1"/>
    </row>
    <row r="684" spans="9:11" s="40" customFormat="1" ht="20.100000000000001" customHeight="1" x14ac:dyDescent="0.2">
      <c r="I684" s="1"/>
      <c r="J684" s="1"/>
      <c r="K684" s="1"/>
    </row>
    <row r="685" spans="9:11" s="40" customFormat="1" ht="20.100000000000001" customHeight="1" x14ac:dyDescent="0.2">
      <c r="I685" s="1"/>
      <c r="J685" s="1"/>
      <c r="K685" s="1"/>
    </row>
    <row r="686" spans="9:11" s="40" customFormat="1" ht="20.100000000000001" customHeight="1" x14ac:dyDescent="0.2">
      <c r="I686" s="1"/>
      <c r="J686" s="1"/>
      <c r="K686" s="1"/>
    </row>
    <row r="687" spans="9:11" s="40" customFormat="1" ht="20.100000000000001" customHeight="1" x14ac:dyDescent="0.2">
      <c r="I687" s="1"/>
      <c r="J687" s="1"/>
      <c r="K687" s="1"/>
    </row>
    <row r="688" spans="9:11" s="40" customFormat="1" ht="20.100000000000001" customHeight="1" x14ac:dyDescent="0.2">
      <c r="I688" s="1"/>
      <c r="J688" s="1"/>
      <c r="K688" s="1"/>
    </row>
    <row r="689" spans="9:11" s="40" customFormat="1" ht="20.100000000000001" customHeight="1" x14ac:dyDescent="0.2">
      <c r="I689" s="1"/>
      <c r="J689" s="1"/>
      <c r="K689" s="1"/>
    </row>
    <row r="690" spans="9:11" s="40" customFormat="1" ht="20.100000000000001" customHeight="1" x14ac:dyDescent="0.2">
      <c r="I690" s="1"/>
      <c r="J690" s="1"/>
      <c r="K690" s="1"/>
    </row>
    <row r="691" spans="9:11" s="40" customFormat="1" ht="20.100000000000001" customHeight="1" x14ac:dyDescent="0.2">
      <c r="I691" s="1"/>
      <c r="J691" s="1"/>
      <c r="K691" s="1"/>
    </row>
    <row r="692" spans="9:11" s="40" customFormat="1" ht="20.100000000000001" customHeight="1" x14ac:dyDescent="0.2">
      <c r="I692" s="1"/>
      <c r="J692" s="1"/>
      <c r="K692" s="1"/>
    </row>
    <row r="693" spans="9:11" s="40" customFormat="1" ht="20.100000000000001" customHeight="1" x14ac:dyDescent="0.2">
      <c r="I693" s="1"/>
      <c r="J693" s="1"/>
      <c r="K693" s="1"/>
    </row>
    <row r="694" spans="9:11" s="40" customFormat="1" ht="20.100000000000001" customHeight="1" x14ac:dyDescent="0.2">
      <c r="I694" s="1"/>
      <c r="J694" s="1"/>
      <c r="K694" s="1"/>
    </row>
    <row r="695" spans="9:11" s="40" customFormat="1" ht="20.100000000000001" customHeight="1" x14ac:dyDescent="0.2">
      <c r="I695" s="1"/>
      <c r="J695" s="1"/>
      <c r="K695" s="1"/>
    </row>
    <row r="696" spans="9:11" s="40" customFormat="1" ht="20.100000000000001" customHeight="1" x14ac:dyDescent="0.2">
      <c r="I696" s="1"/>
      <c r="J696" s="1"/>
      <c r="K696" s="1"/>
    </row>
    <row r="697" spans="9:11" s="40" customFormat="1" ht="20.100000000000001" customHeight="1" x14ac:dyDescent="0.2">
      <c r="I697" s="1"/>
      <c r="J697" s="1"/>
      <c r="K697" s="1"/>
    </row>
    <row r="698" spans="9:11" s="40" customFormat="1" ht="20.100000000000001" customHeight="1" x14ac:dyDescent="0.2">
      <c r="I698" s="1"/>
      <c r="J698" s="1"/>
      <c r="K698" s="1"/>
    </row>
    <row r="699" spans="9:11" s="40" customFormat="1" ht="20.100000000000001" customHeight="1" x14ac:dyDescent="0.2">
      <c r="I699" s="1"/>
      <c r="J699" s="1"/>
      <c r="K699" s="1"/>
    </row>
    <row r="700" spans="9:11" s="40" customFormat="1" ht="20.100000000000001" customHeight="1" x14ac:dyDescent="0.2">
      <c r="I700" s="1"/>
      <c r="J700" s="1"/>
      <c r="K700" s="1"/>
    </row>
    <row r="701" spans="9:11" s="40" customFormat="1" ht="20.100000000000001" customHeight="1" x14ac:dyDescent="0.2">
      <c r="I701" s="1"/>
      <c r="J701" s="1"/>
      <c r="K701" s="1"/>
    </row>
    <row r="702" spans="9:11" s="40" customFormat="1" ht="20.100000000000001" customHeight="1" x14ac:dyDescent="0.2">
      <c r="I702" s="1"/>
      <c r="J702" s="1"/>
      <c r="K702" s="1"/>
    </row>
    <row r="703" spans="9:11" s="40" customFormat="1" ht="20.100000000000001" customHeight="1" x14ac:dyDescent="0.2">
      <c r="I703" s="1"/>
      <c r="J703" s="1"/>
      <c r="K703" s="1"/>
    </row>
    <row r="704" spans="9:11" s="40" customFormat="1" ht="20.100000000000001" customHeight="1" x14ac:dyDescent="0.2">
      <c r="I704" s="1"/>
      <c r="J704" s="1"/>
      <c r="K704" s="1"/>
    </row>
    <row r="705" spans="9:11" s="40" customFormat="1" ht="20.100000000000001" customHeight="1" x14ac:dyDescent="0.2">
      <c r="I705" s="1"/>
      <c r="J705" s="1"/>
      <c r="K705" s="1"/>
    </row>
    <row r="706" spans="9:11" s="40" customFormat="1" ht="20.100000000000001" customHeight="1" x14ac:dyDescent="0.2">
      <c r="I706" s="1"/>
      <c r="J706" s="1"/>
      <c r="K706" s="1"/>
    </row>
    <row r="707" spans="9:11" s="40" customFormat="1" ht="20.100000000000001" customHeight="1" x14ac:dyDescent="0.2">
      <c r="I707" s="1"/>
      <c r="J707" s="1"/>
      <c r="K707" s="1"/>
    </row>
    <row r="708" spans="9:11" s="40" customFormat="1" ht="20.100000000000001" customHeight="1" x14ac:dyDescent="0.2">
      <c r="I708" s="1"/>
      <c r="J708" s="1"/>
      <c r="K708" s="1"/>
    </row>
    <row r="709" spans="9:11" s="40" customFormat="1" ht="20.100000000000001" customHeight="1" x14ac:dyDescent="0.2">
      <c r="I709" s="1"/>
      <c r="J709" s="1"/>
      <c r="K709" s="1"/>
    </row>
    <row r="710" spans="9:11" s="40" customFormat="1" ht="20.100000000000001" customHeight="1" x14ac:dyDescent="0.2">
      <c r="I710" s="1"/>
      <c r="J710" s="1"/>
      <c r="K710" s="1"/>
    </row>
    <row r="711" spans="9:11" s="40" customFormat="1" ht="20.100000000000001" customHeight="1" x14ac:dyDescent="0.2">
      <c r="I711" s="1"/>
      <c r="J711" s="1"/>
      <c r="K711" s="1"/>
    </row>
    <row r="712" spans="9:11" s="40" customFormat="1" ht="20.100000000000001" customHeight="1" x14ac:dyDescent="0.2">
      <c r="I712" s="1"/>
      <c r="J712" s="1"/>
      <c r="K712" s="1"/>
    </row>
    <row r="713" spans="9:11" s="40" customFormat="1" ht="20.100000000000001" customHeight="1" x14ac:dyDescent="0.2">
      <c r="I713" s="1"/>
      <c r="J713" s="1"/>
      <c r="K713" s="1"/>
    </row>
    <row r="714" spans="9:11" s="40" customFormat="1" ht="20.100000000000001" customHeight="1" x14ac:dyDescent="0.2">
      <c r="I714" s="1"/>
      <c r="J714" s="1"/>
      <c r="K714" s="1"/>
    </row>
    <row r="715" spans="9:11" s="40" customFormat="1" ht="20.100000000000001" customHeight="1" x14ac:dyDescent="0.2">
      <c r="I715" s="1"/>
      <c r="J715" s="1"/>
      <c r="K715" s="1"/>
    </row>
    <row r="716" spans="9:11" s="40" customFormat="1" ht="20.100000000000001" customHeight="1" x14ac:dyDescent="0.2">
      <c r="I716" s="1"/>
      <c r="J716" s="1"/>
      <c r="K716" s="1"/>
    </row>
    <row r="717" spans="9:11" s="40" customFormat="1" ht="20.100000000000001" customHeight="1" x14ac:dyDescent="0.2">
      <c r="I717" s="1"/>
      <c r="J717" s="1"/>
      <c r="K717" s="1"/>
    </row>
    <row r="718" spans="9:11" s="40" customFormat="1" ht="20.100000000000001" customHeight="1" x14ac:dyDescent="0.2">
      <c r="I718" s="1"/>
      <c r="J718" s="1"/>
      <c r="K718" s="1"/>
    </row>
    <row r="719" spans="9:11" s="40" customFormat="1" ht="20.100000000000001" customHeight="1" x14ac:dyDescent="0.2">
      <c r="I719" s="1"/>
      <c r="J719" s="1"/>
      <c r="K719" s="1"/>
    </row>
    <row r="720" spans="9:11" s="40" customFormat="1" ht="20.100000000000001" customHeight="1" x14ac:dyDescent="0.2">
      <c r="I720" s="1"/>
      <c r="J720" s="1"/>
      <c r="K720" s="1"/>
    </row>
    <row r="721" spans="9:11" s="40" customFormat="1" ht="20.100000000000001" customHeight="1" x14ac:dyDescent="0.2">
      <c r="I721" s="1"/>
      <c r="J721" s="1"/>
      <c r="K721" s="1"/>
    </row>
    <row r="722" spans="9:11" s="40" customFormat="1" ht="20.100000000000001" customHeight="1" x14ac:dyDescent="0.2">
      <c r="I722" s="1"/>
      <c r="J722" s="1"/>
      <c r="K722" s="1"/>
    </row>
    <row r="723" spans="9:11" s="40" customFormat="1" ht="20.100000000000001" customHeight="1" x14ac:dyDescent="0.2">
      <c r="I723" s="1"/>
      <c r="J723" s="1"/>
      <c r="K723" s="1"/>
    </row>
    <row r="724" spans="9:11" s="40" customFormat="1" ht="20.100000000000001" customHeight="1" x14ac:dyDescent="0.2">
      <c r="I724" s="1"/>
      <c r="J724" s="1"/>
      <c r="K724" s="1"/>
    </row>
    <row r="725" spans="9:11" s="40" customFormat="1" ht="20.100000000000001" customHeight="1" x14ac:dyDescent="0.2">
      <c r="I725" s="1"/>
      <c r="J725" s="1"/>
      <c r="K725" s="1"/>
    </row>
    <row r="726" spans="9:11" s="40" customFormat="1" ht="20.100000000000001" customHeight="1" x14ac:dyDescent="0.2">
      <c r="I726" s="1"/>
      <c r="J726" s="1"/>
      <c r="K726" s="1"/>
    </row>
    <row r="727" spans="9:11" s="40" customFormat="1" ht="20.100000000000001" customHeight="1" x14ac:dyDescent="0.2">
      <c r="I727" s="1"/>
      <c r="J727" s="1"/>
      <c r="K727" s="1"/>
    </row>
    <row r="728" spans="9:11" s="40" customFormat="1" ht="20.100000000000001" customHeight="1" x14ac:dyDescent="0.2">
      <c r="I728" s="1"/>
      <c r="J728" s="1"/>
      <c r="K728" s="1"/>
    </row>
    <row r="729" spans="9:11" s="40" customFormat="1" ht="20.100000000000001" customHeight="1" x14ac:dyDescent="0.2">
      <c r="I729" s="1"/>
      <c r="J729" s="1"/>
      <c r="K729" s="1"/>
    </row>
    <row r="730" spans="9:11" s="40" customFormat="1" ht="20.100000000000001" customHeight="1" x14ac:dyDescent="0.2">
      <c r="I730" s="1"/>
      <c r="J730" s="1"/>
      <c r="K730" s="1"/>
    </row>
    <row r="731" spans="9:11" s="40" customFormat="1" ht="20.100000000000001" customHeight="1" x14ac:dyDescent="0.2">
      <c r="I731" s="1"/>
      <c r="J731" s="1"/>
      <c r="K731" s="1"/>
    </row>
    <row r="732" spans="9:11" s="40" customFormat="1" ht="20.100000000000001" customHeight="1" x14ac:dyDescent="0.2">
      <c r="I732" s="1"/>
      <c r="J732" s="1"/>
      <c r="K732" s="1"/>
    </row>
    <row r="733" spans="9:11" s="40" customFormat="1" ht="20.100000000000001" customHeight="1" x14ac:dyDescent="0.2">
      <c r="I733" s="1"/>
      <c r="J733" s="1"/>
      <c r="K733" s="1"/>
    </row>
    <row r="734" spans="9:11" s="40" customFormat="1" ht="20.100000000000001" customHeight="1" x14ac:dyDescent="0.2">
      <c r="I734" s="1"/>
      <c r="J734" s="1"/>
      <c r="K734" s="1"/>
    </row>
    <row r="735" spans="9:11" s="40" customFormat="1" ht="20.100000000000001" customHeight="1" x14ac:dyDescent="0.2">
      <c r="I735" s="1"/>
      <c r="J735" s="1"/>
      <c r="K735" s="1"/>
    </row>
    <row r="736" spans="9:11" s="40" customFormat="1" ht="20.100000000000001" customHeight="1" x14ac:dyDescent="0.2">
      <c r="I736" s="1"/>
      <c r="J736" s="1"/>
      <c r="K736" s="1"/>
    </row>
    <row r="737" spans="9:11" s="40" customFormat="1" ht="20.100000000000001" customHeight="1" x14ac:dyDescent="0.2">
      <c r="I737" s="1"/>
      <c r="J737" s="1"/>
      <c r="K737" s="1"/>
    </row>
    <row r="738" spans="9:11" s="40" customFormat="1" ht="20.100000000000001" customHeight="1" x14ac:dyDescent="0.2">
      <c r="I738" s="1"/>
      <c r="J738" s="1"/>
      <c r="K738" s="1"/>
    </row>
    <row r="739" spans="9:11" s="40" customFormat="1" ht="20.100000000000001" customHeight="1" x14ac:dyDescent="0.2">
      <c r="I739" s="1"/>
      <c r="J739" s="1"/>
      <c r="K739" s="1"/>
    </row>
    <row r="740" spans="9:11" s="40" customFormat="1" ht="20.100000000000001" customHeight="1" x14ac:dyDescent="0.2">
      <c r="I740" s="1"/>
      <c r="J740" s="1"/>
      <c r="K740" s="1"/>
    </row>
    <row r="741" spans="9:11" s="40" customFormat="1" ht="20.100000000000001" customHeight="1" x14ac:dyDescent="0.2">
      <c r="I741" s="1"/>
      <c r="J741" s="1"/>
      <c r="K741" s="1"/>
    </row>
    <row r="742" spans="9:11" s="40" customFormat="1" ht="20.100000000000001" customHeight="1" x14ac:dyDescent="0.2">
      <c r="I742" s="1"/>
      <c r="J742" s="1"/>
      <c r="K742" s="1"/>
    </row>
    <row r="743" spans="9:11" s="40" customFormat="1" ht="20.100000000000001" customHeight="1" x14ac:dyDescent="0.2">
      <c r="I743" s="1"/>
      <c r="J743" s="1"/>
      <c r="K743" s="1"/>
    </row>
    <row r="744" spans="9:11" s="40" customFormat="1" ht="20.100000000000001" customHeight="1" x14ac:dyDescent="0.2">
      <c r="I744" s="1"/>
      <c r="J744" s="1"/>
      <c r="K744" s="1"/>
    </row>
    <row r="745" spans="9:11" s="40" customFormat="1" ht="20.100000000000001" customHeight="1" x14ac:dyDescent="0.2">
      <c r="I745" s="1"/>
      <c r="J745" s="1"/>
      <c r="K745" s="1"/>
    </row>
    <row r="746" spans="9:11" s="40" customFormat="1" ht="20.100000000000001" customHeight="1" x14ac:dyDescent="0.2">
      <c r="I746" s="1"/>
      <c r="J746" s="1"/>
      <c r="K746" s="1"/>
    </row>
    <row r="747" spans="9:11" s="40" customFormat="1" ht="20.100000000000001" customHeight="1" x14ac:dyDescent="0.2">
      <c r="I747" s="1"/>
      <c r="J747" s="1"/>
      <c r="K747" s="1"/>
    </row>
    <row r="748" spans="9:11" s="40" customFormat="1" ht="20.100000000000001" customHeight="1" x14ac:dyDescent="0.2">
      <c r="I748" s="1"/>
      <c r="J748" s="1"/>
      <c r="K748" s="1"/>
    </row>
    <row r="749" spans="9:11" s="40" customFormat="1" ht="20.100000000000001" customHeight="1" x14ac:dyDescent="0.2">
      <c r="I749" s="1"/>
      <c r="J749" s="1"/>
      <c r="K749" s="1"/>
    </row>
    <row r="750" spans="9:11" s="40" customFormat="1" ht="20.100000000000001" customHeight="1" x14ac:dyDescent="0.2">
      <c r="I750" s="1"/>
      <c r="J750" s="1"/>
      <c r="K750" s="1"/>
    </row>
    <row r="751" spans="9:11" s="40" customFormat="1" ht="20.100000000000001" customHeight="1" x14ac:dyDescent="0.2">
      <c r="I751" s="1"/>
      <c r="J751" s="1"/>
      <c r="K751" s="1"/>
    </row>
    <row r="752" spans="9:11" s="40" customFormat="1" ht="20.100000000000001" customHeight="1" x14ac:dyDescent="0.2">
      <c r="I752" s="1"/>
      <c r="J752" s="1"/>
      <c r="K752" s="1"/>
    </row>
    <row r="753" spans="9:11" s="40" customFormat="1" ht="20.100000000000001" customHeight="1" x14ac:dyDescent="0.2">
      <c r="I753" s="1"/>
      <c r="J753" s="1"/>
      <c r="K753" s="1"/>
    </row>
    <row r="754" spans="9:11" s="40" customFormat="1" ht="20.100000000000001" customHeight="1" x14ac:dyDescent="0.2">
      <c r="I754" s="1"/>
      <c r="J754" s="1"/>
      <c r="K754" s="1"/>
    </row>
    <row r="755" spans="9:11" s="40" customFormat="1" ht="20.100000000000001" customHeight="1" x14ac:dyDescent="0.2">
      <c r="I755" s="1"/>
      <c r="J755" s="1"/>
      <c r="K755" s="1"/>
    </row>
    <row r="756" spans="9:11" s="40" customFormat="1" ht="20.100000000000001" customHeight="1" x14ac:dyDescent="0.2">
      <c r="I756" s="1"/>
      <c r="J756" s="1"/>
      <c r="K756" s="1"/>
    </row>
    <row r="757" spans="9:11" s="40" customFormat="1" ht="20.100000000000001" customHeight="1" x14ac:dyDescent="0.2">
      <c r="I757" s="1"/>
      <c r="J757" s="1"/>
      <c r="K757" s="1"/>
    </row>
    <row r="758" spans="9:11" s="40" customFormat="1" ht="20.100000000000001" customHeight="1" x14ac:dyDescent="0.2">
      <c r="I758" s="1"/>
      <c r="J758" s="1"/>
      <c r="K758" s="1"/>
    </row>
    <row r="759" spans="9:11" s="40" customFormat="1" ht="20.100000000000001" customHeight="1" x14ac:dyDescent="0.2">
      <c r="I759" s="1"/>
      <c r="J759" s="1"/>
      <c r="K759" s="1"/>
    </row>
    <row r="760" spans="9:11" s="40" customFormat="1" ht="20.100000000000001" customHeight="1" x14ac:dyDescent="0.2">
      <c r="I760" s="1"/>
      <c r="J760" s="1"/>
      <c r="K760" s="1"/>
    </row>
    <row r="761" spans="9:11" s="40" customFormat="1" ht="20.100000000000001" customHeight="1" x14ac:dyDescent="0.2">
      <c r="I761" s="1"/>
      <c r="J761" s="1"/>
      <c r="K761" s="1"/>
    </row>
    <row r="762" spans="9:11" s="40" customFormat="1" ht="20.100000000000001" customHeight="1" x14ac:dyDescent="0.2">
      <c r="I762" s="1"/>
      <c r="J762" s="1"/>
      <c r="K762" s="1"/>
    </row>
    <row r="763" spans="9:11" s="40" customFormat="1" ht="20.100000000000001" customHeight="1" x14ac:dyDescent="0.2">
      <c r="I763" s="1"/>
      <c r="J763" s="1"/>
      <c r="K763" s="1"/>
    </row>
    <row r="764" spans="9:11" s="40" customFormat="1" ht="20.100000000000001" customHeight="1" x14ac:dyDescent="0.2">
      <c r="I764" s="1"/>
      <c r="J764" s="1"/>
      <c r="K764" s="1"/>
    </row>
    <row r="765" spans="9:11" s="40" customFormat="1" ht="20.100000000000001" customHeight="1" x14ac:dyDescent="0.2">
      <c r="I765" s="1"/>
      <c r="J765" s="1"/>
      <c r="K765" s="1"/>
    </row>
    <row r="766" spans="9:11" s="40" customFormat="1" ht="20.100000000000001" customHeight="1" x14ac:dyDescent="0.2">
      <c r="I766" s="1"/>
      <c r="J766" s="1"/>
      <c r="K766" s="1"/>
    </row>
    <row r="767" spans="9:11" s="40" customFormat="1" ht="20.100000000000001" customHeight="1" x14ac:dyDescent="0.2">
      <c r="I767" s="1"/>
      <c r="J767" s="1"/>
      <c r="K767" s="1"/>
    </row>
    <row r="768" spans="9:11" s="40" customFormat="1" ht="20.100000000000001" customHeight="1" x14ac:dyDescent="0.2">
      <c r="I768" s="1"/>
      <c r="J768" s="1"/>
      <c r="K768" s="1"/>
    </row>
    <row r="769" spans="9:11" s="40" customFormat="1" ht="20.100000000000001" customHeight="1" x14ac:dyDescent="0.2">
      <c r="I769" s="1"/>
      <c r="J769" s="1"/>
      <c r="K769" s="1"/>
    </row>
    <row r="770" spans="9:11" s="40" customFormat="1" ht="20.100000000000001" customHeight="1" x14ac:dyDescent="0.2">
      <c r="I770" s="1"/>
      <c r="J770" s="1"/>
      <c r="K770" s="1"/>
    </row>
    <row r="771" spans="9:11" s="40" customFormat="1" ht="20.100000000000001" customHeight="1" x14ac:dyDescent="0.2">
      <c r="I771" s="1"/>
      <c r="J771" s="1"/>
      <c r="K771" s="1"/>
    </row>
    <row r="772" spans="9:11" s="40" customFormat="1" ht="20.100000000000001" customHeight="1" x14ac:dyDescent="0.2">
      <c r="I772" s="1"/>
      <c r="J772" s="1"/>
      <c r="K772" s="1"/>
    </row>
    <row r="773" spans="9:11" s="40" customFormat="1" ht="20.100000000000001" customHeight="1" x14ac:dyDescent="0.2">
      <c r="I773" s="1"/>
      <c r="J773" s="1"/>
      <c r="K773" s="1"/>
    </row>
    <row r="774" spans="9:11" s="40" customFormat="1" ht="20.100000000000001" customHeight="1" x14ac:dyDescent="0.2">
      <c r="I774" s="1"/>
      <c r="J774" s="1"/>
      <c r="K774" s="1"/>
    </row>
    <row r="775" spans="9:11" s="40" customFormat="1" ht="20.100000000000001" customHeight="1" x14ac:dyDescent="0.2">
      <c r="I775" s="1"/>
      <c r="J775" s="1"/>
      <c r="K775" s="1"/>
    </row>
    <row r="776" spans="9:11" s="40" customFormat="1" ht="20.100000000000001" customHeight="1" x14ac:dyDescent="0.2">
      <c r="I776" s="1"/>
      <c r="J776" s="1"/>
      <c r="K776" s="1"/>
    </row>
    <row r="777" spans="9:11" s="40" customFormat="1" ht="20.100000000000001" customHeight="1" x14ac:dyDescent="0.2">
      <c r="I777" s="1"/>
      <c r="J777" s="1"/>
      <c r="K777" s="1"/>
    </row>
    <row r="778" spans="9:11" s="40" customFormat="1" ht="20.100000000000001" customHeight="1" x14ac:dyDescent="0.2">
      <c r="I778" s="1"/>
      <c r="J778" s="1"/>
      <c r="K778" s="1"/>
    </row>
    <row r="779" spans="9:11" s="40" customFormat="1" ht="20.100000000000001" customHeight="1" x14ac:dyDescent="0.2">
      <c r="I779" s="1"/>
      <c r="J779" s="1"/>
      <c r="K779" s="1"/>
    </row>
    <row r="780" spans="9:11" s="40" customFormat="1" ht="20.100000000000001" customHeight="1" x14ac:dyDescent="0.2">
      <c r="I780" s="1"/>
      <c r="J780" s="1"/>
      <c r="K780" s="1"/>
    </row>
    <row r="781" spans="9:11" s="40" customFormat="1" ht="20.100000000000001" customHeight="1" x14ac:dyDescent="0.2">
      <c r="I781" s="1"/>
      <c r="J781" s="1"/>
      <c r="K781" s="1"/>
    </row>
    <row r="782" spans="9:11" s="40" customFormat="1" ht="20.100000000000001" customHeight="1" x14ac:dyDescent="0.2">
      <c r="I782" s="1"/>
      <c r="J782" s="1"/>
      <c r="K782" s="1"/>
    </row>
    <row r="783" spans="9:11" s="40" customFormat="1" ht="20.100000000000001" customHeight="1" x14ac:dyDescent="0.2">
      <c r="I783" s="1"/>
      <c r="J783" s="1"/>
      <c r="K783" s="1"/>
    </row>
    <row r="784" spans="9:11" s="40" customFormat="1" ht="20.100000000000001" customHeight="1" x14ac:dyDescent="0.2">
      <c r="I784" s="1"/>
      <c r="J784" s="1"/>
      <c r="K784" s="1"/>
    </row>
    <row r="785" spans="9:11" s="40" customFormat="1" ht="20.100000000000001" customHeight="1" x14ac:dyDescent="0.2">
      <c r="I785" s="1"/>
      <c r="J785" s="1"/>
      <c r="K785" s="1"/>
    </row>
    <row r="786" spans="9:11" s="40" customFormat="1" ht="20.100000000000001" customHeight="1" x14ac:dyDescent="0.2">
      <c r="I786" s="1"/>
      <c r="J786" s="1"/>
      <c r="K786" s="1"/>
    </row>
    <row r="787" spans="9:11" s="40" customFormat="1" ht="20.100000000000001" customHeight="1" x14ac:dyDescent="0.2">
      <c r="I787" s="1"/>
      <c r="J787" s="1"/>
      <c r="K787" s="1"/>
    </row>
    <row r="788" spans="9:11" s="40" customFormat="1" ht="20.100000000000001" customHeight="1" x14ac:dyDescent="0.2">
      <c r="I788" s="1"/>
      <c r="J788" s="1"/>
      <c r="K788" s="1"/>
    </row>
    <row r="789" spans="9:11" s="40" customFormat="1" ht="20.100000000000001" customHeight="1" x14ac:dyDescent="0.2">
      <c r="I789" s="1"/>
      <c r="J789" s="1"/>
      <c r="K789" s="1"/>
    </row>
    <row r="790" spans="9:11" s="40" customFormat="1" ht="20.100000000000001" customHeight="1" x14ac:dyDescent="0.2">
      <c r="I790" s="1"/>
      <c r="J790" s="1"/>
      <c r="K790" s="1"/>
    </row>
    <row r="791" spans="9:11" s="40" customFormat="1" ht="20.100000000000001" customHeight="1" x14ac:dyDescent="0.2">
      <c r="I791" s="1"/>
      <c r="J791" s="1"/>
      <c r="K791" s="1"/>
    </row>
    <row r="792" spans="9:11" s="40" customFormat="1" ht="20.100000000000001" customHeight="1" x14ac:dyDescent="0.2">
      <c r="I792" s="1"/>
      <c r="J792" s="1"/>
      <c r="K792" s="1"/>
    </row>
    <row r="793" spans="9:11" s="40" customFormat="1" ht="20.100000000000001" customHeight="1" x14ac:dyDescent="0.2">
      <c r="I793" s="1"/>
      <c r="J793" s="1"/>
      <c r="K793" s="1"/>
    </row>
    <row r="794" spans="9:11" s="40" customFormat="1" ht="20.100000000000001" customHeight="1" x14ac:dyDescent="0.2">
      <c r="I794" s="1"/>
      <c r="J794" s="1"/>
      <c r="K794" s="1"/>
    </row>
    <row r="795" spans="9:11" s="40" customFormat="1" ht="20.100000000000001" customHeight="1" x14ac:dyDescent="0.2">
      <c r="I795" s="1"/>
      <c r="J795" s="1"/>
      <c r="K795" s="1"/>
    </row>
    <row r="796" spans="9:11" s="40" customFormat="1" ht="20.100000000000001" customHeight="1" x14ac:dyDescent="0.2">
      <c r="I796" s="1"/>
      <c r="J796" s="1"/>
      <c r="K796" s="1"/>
    </row>
    <row r="797" spans="9:11" s="40" customFormat="1" ht="20.100000000000001" customHeight="1" x14ac:dyDescent="0.2">
      <c r="I797" s="1"/>
      <c r="J797" s="1"/>
      <c r="K797" s="1"/>
    </row>
    <row r="798" spans="9:11" s="40" customFormat="1" ht="20.100000000000001" customHeight="1" x14ac:dyDescent="0.2">
      <c r="I798" s="1"/>
      <c r="J798" s="1"/>
      <c r="K798" s="1"/>
    </row>
    <row r="799" spans="9:11" s="40" customFormat="1" ht="20.100000000000001" customHeight="1" x14ac:dyDescent="0.2">
      <c r="I799" s="1"/>
      <c r="J799" s="1"/>
      <c r="K799" s="1"/>
    </row>
    <row r="800" spans="9:11" s="40" customFormat="1" ht="20.100000000000001" customHeight="1" x14ac:dyDescent="0.2">
      <c r="I800" s="1"/>
      <c r="J800" s="1"/>
      <c r="K800" s="1"/>
    </row>
    <row r="801" spans="9:11" s="40" customFormat="1" ht="20.100000000000001" customHeight="1" x14ac:dyDescent="0.2">
      <c r="I801" s="1"/>
      <c r="J801" s="1"/>
      <c r="K801" s="1"/>
    </row>
    <row r="802" spans="9:11" s="40" customFormat="1" ht="20.100000000000001" customHeight="1" x14ac:dyDescent="0.2">
      <c r="I802" s="1"/>
      <c r="J802" s="1"/>
      <c r="K802" s="1"/>
    </row>
    <row r="803" spans="9:11" s="40" customFormat="1" ht="20.100000000000001" customHeight="1" x14ac:dyDescent="0.2">
      <c r="I803" s="1"/>
      <c r="J803" s="1"/>
      <c r="K803" s="1"/>
    </row>
    <row r="804" spans="9:11" s="40" customFormat="1" ht="20.100000000000001" customHeight="1" x14ac:dyDescent="0.2">
      <c r="I804" s="1"/>
      <c r="J804" s="1"/>
      <c r="K804" s="1"/>
    </row>
    <row r="805" spans="9:11" s="40" customFormat="1" ht="20.100000000000001" customHeight="1" x14ac:dyDescent="0.2">
      <c r="I805" s="1"/>
      <c r="J805" s="1"/>
      <c r="K805" s="1"/>
    </row>
    <row r="806" spans="9:11" s="40" customFormat="1" ht="20.100000000000001" customHeight="1" x14ac:dyDescent="0.2">
      <c r="I806" s="1"/>
      <c r="J806" s="1"/>
      <c r="K806" s="1"/>
    </row>
    <row r="807" spans="9:11" s="40" customFormat="1" ht="20.100000000000001" customHeight="1" x14ac:dyDescent="0.2">
      <c r="I807" s="1"/>
      <c r="J807" s="1"/>
      <c r="K807" s="1"/>
    </row>
    <row r="808" spans="9:11" s="40" customFormat="1" ht="20.100000000000001" customHeight="1" x14ac:dyDescent="0.2">
      <c r="I808" s="1"/>
      <c r="J808" s="1"/>
      <c r="K808" s="1"/>
    </row>
    <row r="809" spans="9:11" s="40" customFormat="1" ht="20.100000000000001" customHeight="1" x14ac:dyDescent="0.2">
      <c r="I809" s="1"/>
      <c r="J809" s="1"/>
      <c r="K809" s="1"/>
    </row>
    <row r="810" spans="9:11" s="40" customFormat="1" ht="20.100000000000001" customHeight="1" x14ac:dyDescent="0.2">
      <c r="I810" s="1"/>
      <c r="J810" s="1"/>
      <c r="K810" s="1"/>
    </row>
    <row r="811" spans="9:11" s="40" customFormat="1" ht="20.100000000000001" customHeight="1" x14ac:dyDescent="0.2">
      <c r="I811" s="1"/>
      <c r="J811" s="1"/>
      <c r="K811" s="1"/>
    </row>
    <row r="812" spans="9:11" s="40" customFormat="1" ht="20.100000000000001" customHeight="1" x14ac:dyDescent="0.2">
      <c r="I812" s="1"/>
      <c r="J812" s="1"/>
      <c r="K812" s="1"/>
    </row>
    <row r="813" spans="9:11" s="40" customFormat="1" ht="20.100000000000001" customHeight="1" x14ac:dyDescent="0.2">
      <c r="I813" s="1"/>
      <c r="J813" s="1"/>
      <c r="K813" s="1"/>
    </row>
    <row r="814" spans="9:11" s="40" customFormat="1" ht="20.100000000000001" customHeight="1" x14ac:dyDescent="0.2">
      <c r="I814" s="1"/>
      <c r="J814" s="1"/>
      <c r="K814" s="1"/>
    </row>
    <row r="815" spans="9:11" s="40" customFormat="1" ht="20.100000000000001" customHeight="1" x14ac:dyDescent="0.2">
      <c r="I815" s="1"/>
      <c r="J815" s="1"/>
      <c r="K815" s="1"/>
    </row>
    <row r="816" spans="9:11" s="40" customFormat="1" ht="20.100000000000001" customHeight="1" x14ac:dyDescent="0.2">
      <c r="I816" s="1"/>
      <c r="J816" s="1"/>
      <c r="K816" s="1"/>
    </row>
    <row r="817" spans="9:11" s="40" customFormat="1" ht="20.100000000000001" customHeight="1" x14ac:dyDescent="0.2">
      <c r="I817" s="1"/>
      <c r="J817" s="1"/>
      <c r="K817" s="1"/>
    </row>
    <row r="818" spans="9:11" s="40" customFormat="1" ht="20.100000000000001" customHeight="1" x14ac:dyDescent="0.2">
      <c r="I818" s="1"/>
      <c r="J818" s="1"/>
      <c r="K818" s="1"/>
    </row>
    <row r="819" spans="9:11" s="40" customFormat="1" ht="20.100000000000001" customHeight="1" x14ac:dyDescent="0.2">
      <c r="I819" s="1"/>
      <c r="J819" s="1"/>
      <c r="K819" s="1"/>
    </row>
    <row r="820" spans="9:11" s="40" customFormat="1" ht="20.100000000000001" customHeight="1" x14ac:dyDescent="0.2">
      <c r="I820" s="1"/>
      <c r="J820" s="1"/>
      <c r="K820" s="1"/>
    </row>
    <row r="821" spans="9:11" s="40" customFormat="1" ht="20.100000000000001" customHeight="1" x14ac:dyDescent="0.2">
      <c r="I821" s="1"/>
      <c r="J821" s="1"/>
      <c r="K821" s="1"/>
    </row>
    <row r="822" spans="9:11" s="40" customFormat="1" ht="20.100000000000001" customHeight="1" x14ac:dyDescent="0.2">
      <c r="I822" s="1"/>
      <c r="J822" s="1"/>
      <c r="K822" s="1"/>
    </row>
    <row r="823" spans="9:11" s="40" customFormat="1" ht="20.100000000000001" customHeight="1" x14ac:dyDescent="0.2">
      <c r="I823" s="1"/>
      <c r="J823" s="1"/>
      <c r="K823" s="1"/>
    </row>
    <row r="824" spans="9:11" s="40" customFormat="1" ht="20.100000000000001" customHeight="1" x14ac:dyDescent="0.2">
      <c r="I824" s="1"/>
      <c r="J824" s="1"/>
      <c r="K824" s="1"/>
    </row>
    <row r="825" spans="9:11" s="40" customFormat="1" ht="20.100000000000001" customHeight="1" x14ac:dyDescent="0.2">
      <c r="I825" s="1"/>
      <c r="J825" s="1"/>
      <c r="K825" s="1"/>
    </row>
    <row r="826" spans="9:11" s="40" customFormat="1" ht="20.100000000000001" customHeight="1" x14ac:dyDescent="0.2">
      <c r="I826" s="1"/>
      <c r="J826" s="1"/>
      <c r="K826" s="1"/>
    </row>
    <row r="827" spans="9:11" s="40" customFormat="1" ht="20.100000000000001" customHeight="1" x14ac:dyDescent="0.2">
      <c r="I827" s="1"/>
      <c r="J827" s="1"/>
      <c r="K827" s="1"/>
    </row>
    <row r="828" spans="9:11" s="40" customFormat="1" ht="20.100000000000001" customHeight="1" x14ac:dyDescent="0.2">
      <c r="I828" s="1"/>
      <c r="J828" s="1"/>
      <c r="K828" s="1"/>
    </row>
    <row r="829" spans="9:11" s="40" customFormat="1" ht="20.100000000000001" customHeight="1" x14ac:dyDescent="0.2">
      <c r="I829" s="1"/>
      <c r="J829" s="1"/>
      <c r="K829" s="1"/>
    </row>
    <row r="830" spans="9:11" s="40" customFormat="1" ht="20.100000000000001" customHeight="1" x14ac:dyDescent="0.2">
      <c r="I830" s="1"/>
      <c r="J830" s="1"/>
      <c r="K830" s="1"/>
    </row>
    <row r="831" spans="9:11" s="40" customFormat="1" ht="20.100000000000001" customHeight="1" x14ac:dyDescent="0.2">
      <c r="I831" s="1"/>
      <c r="J831" s="1"/>
      <c r="K831" s="1"/>
    </row>
    <row r="832" spans="9:11" s="40" customFormat="1" ht="20.100000000000001" customHeight="1" x14ac:dyDescent="0.2">
      <c r="I832" s="1"/>
      <c r="J832" s="1"/>
      <c r="K832" s="1"/>
    </row>
    <row r="833" spans="9:11" s="40" customFormat="1" ht="20.100000000000001" customHeight="1" x14ac:dyDescent="0.2">
      <c r="I833" s="1"/>
      <c r="J833" s="1"/>
      <c r="K833" s="1"/>
    </row>
    <row r="834" spans="9:11" s="40" customFormat="1" ht="20.100000000000001" customHeight="1" x14ac:dyDescent="0.2">
      <c r="I834" s="1"/>
      <c r="J834" s="1"/>
      <c r="K834" s="1"/>
    </row>
    <row r="835" spans="9:11" s="40" customFormat="1" ht="20.100000000000001" customHeight="1" x14ac:dyDescent="0.2">
      <c r="I835" s="1"/>
      <c r="J835" s="1"/>
      <c r="K835" s="1"/>
    </row>
    <row r="836" spans="9:11" s="40" customFormat="1" ht="20.100000000000001" customHeight="1" x14ac:dyDescent="0.2">
      <c r="I836" s="1"/>
      <c r="J836" s="1"/>
      <c r="K836" s="1"/>
    </row>
    <row r="837" spans="9:11" s="40" customFormat="1" ht="20.100000000000001" customHeight="1" x14ac:dyDescent="0.2">
      <c r="I837" s="1"/>
      <c r="J837" s="1"/>
      <c r="K837" s="1"/>
    </row>
    <row r="838" spans="9:11" s="40" customFormat="1" ht="20.100000000000001" customHeight="1" x14ac:dyDescent="0.2">
      <c r="I838" s="1"/>
      <c r="J838" s="1"/>
      <c r="K838" s="1"/>
    </row>
    <row r="839" spans="9:11" s="40" customFormat="1" ht="20.100000000000001" customHeight="1" x14ac:dyDescent="0.2">
      <c r="I839" s="1"/>
      <c r="J839" s="1"/>
      <c r="K839" s="1"/>
    </row>
    <row r="840" spans="9:11" s="40" customFormat="1" ht="20.100000000000001" customHeight="1" x14ac:dyDescent="0.2">
      <c r="I840" s="1"/>
      <c r="J840" s="1"/>
      <c r="K840" s="1"/>
    </row>
    <row r="841" spans="9:11" s="40" customFormat="1" ht="20.100000000000001" customHeight="1" x14ac:dyDescent="0.2">
      <c r="I841" s="1"/>
      <c r="J841" s="1"/>
      <c r="K841" s="1"/>
    </row>
    <row r="842" spans="9:11" s="40" customFormat="1" ht="20.100000000000001" customHeight="1" x14ac:dyDescent="0.2">
      <c r="I842" s="1"/>
      <c r="J842" s="1"/>
      <c r="K842" s="1"/>
    </row>
    <row r="843" spans="9:11" s="40" customFormat="1" ht="20.100000000000001" customHeight="1" x14ac:dyDescent="0.2">
      <c r="I843" s="1"/>
      <c r="J843" s="1"/>
      <c r="K843" s="1"/>
    </row>
    <row r="844" spans="9:11" s="40" customFormat="1" ht="20.100000000000001" customHeight="1" x14ac:dyDescent="0.2">
      <c r="I844" s="1"/>
      <c r="J844" s="1"/>
      <c r="K844" s="1"/>
    </row>
    <row r="845" spans="9:11" s="40" customFormat="1" ht="20.100000000000001" customHeight="1" x14ac:dyDescent="0.2">
      <c r="I845" s="1"/>
      <c r="J845" s="1"/>
      <c r="K845" s="1"/>
    </row>
    <row r="846" spans="9:11" s="40" customFormat="1" ht="20.100000000000001" customHeight="1" x14ac:dyDescent="0.2">
      <c r="I846" s="1"/>
      <c r="J846" s="1"/>
      <c r="K846" s="1"/>
    </row>
    <row r="847" spans="9:11" s="40" customFormat="1" ht="20.100000000000001" customHeight="1" x14ac:dyDescent="0.2">
      <c r="I847" s="1"/>
      <c r="J847" s="1"/>
      <c r="K847" s="1"/>
    </row>
    <row r="848" spans="9:11" s="40" customFormat="1" ht="20.100000000000001" customHeight="1" x14ac:dyDescent="0.2">
      <c r="I848" s="1"/>
      <c r="J848" s="1"/>
      <c r="K848" s="1"/>
    </row>
    <row r="849" spans="9:11" s="40" customFormat="1" ht="20.100000000000001" customHeight="1" x14ac:dyDescent="0.2">
      <c r="I849" s="1"/>
      <c r="J849" s="1"/>
      <c r="K849" s="1"/>
    </row>
    <row r="850" spans="9:11" s="40" customFormat="1" ht="20.100000000000001" customHeight="1" x14ac:dyDescent="0.2">
      <c r="I850" s="1"/>
      <c r="J850" s="1"/>
      <c r="K850" s="1"/>
    </row>
    <row r="851" spans="9:11" s="40" customFormat="1" ht="20.100000000000001" customHeight="1" x14ac:dyDescent="0.2">
      <c r="I851" s="1"/>
      <c r="J851" s="1"/>
      <c r="K851" s="1"/>
    </row>
    <row r="852" spans="9:11" s="40" customFormat="1" ht="20.100000000000001" customHeight="1" x14ac:dyDescent="0.2">
      <c r="I852" s="1"/>
      <c r="J852" s="1"/>
      <c r="K852" s="1"/>
    </row>
    <row r="853" spans="9:11" s="40" customFormat="1" ht="20.100000000000001" customHeight="1" x14ac:dyDescent="0.2">
      <c r="I853" s="1"/>
      <c r="J853" s="1"/>
      <c r="K853" s="1"/>
    </row>
    <row r="854" spans="9:11" s="40" customFormat="1" ht="20.100000000000001" customHeight="1" x14ac:dyDescent="0.2">
      <c r="I854" s="1"/>
      <c r="J854" s="1"/>
      <c r="K854" s="1"/>
    </row>
    <row r="855" spans="9:11" s="40" customFormat="1" ht="20.100000000000001" customHeight="1" x14ac:dyDescent="0.2">
      <c r="I855" s="1"/>
      <c r="J855" s="1"/>
      <c r="K855" s="1"/>
    </row>
    <row r="856" spans="9:11" s="40" customFormat="1" ht="20.100000000000001" customHeight="1" x14ac:dyDescent="0.2">
      <c r="I856" s="1"/>
      <c r="J856" s="1"/>
      <c r="K856" s="1"/>
    </row>
    <row r="857" spans="9:11" s="40" customFormat="1" ht="20.100000000000001" customHeight="1" x14ac:dyDescent="0.2">
      <c r="I857" s="1"/>
      <c r="J857" s="1"/>
      <c r="K857" s="1"/>
    </row>
    <row r="858" spans="9:11" s="40" customFormat="1" ht="20.100000000000001" customHeight="1" x14ac:dyDescent="0.2">
      <c r="I858" s="1"/>
      <c r="J858" s="1"/>
      <c r="K858" s="1"/>
    </row>
    <row r="859" spans="9:11" s="40" customFormat="1" ht="20.100000000000001" customHeight="1" x14ac:dyDescent="0.2">
      <c r="I859" s="1"/>
      <c r="J859" s="1"/>
      <c r="K859" s="1"/>
    </row>
    <row r="860" spans="9:11" s="40" customFormat="1" ht="20.100000000000001" customHeight="1" x14ac:dyDescent="0.2">
      <c r="I860" s="1"/>
      <c r="J860" s="1"/>
      <c r="K860" s="1"/>
    </row>
    <row r="861" spans="9:11" s="40" customFormat="1" ht="20.100000000000001" customHeight="1" x14ac:dyDescent="0.2">
      <c r="I861" s="1"/>
      <c r="J861" s="1"/>
      <c r="K861" s="1"/>
    </row>
    <row r="862" spans="9:11" s="40" customFormat="1" ht="20.100000000000001" customHeight="1" x14ac:dyDescent="0.2">
      <c r="I862" s="1"/>
      <c r="J862" s="1"/>
      <c r="K862" s="1"/>
    </row>
    <row r="863" spans="9:11" s="40" customFormat="1" ht="20.100000000000001" customHeight="1" x14ac:dyDescent="0.2">
      <c r="I863" s="1"/>
      <c r="J863" s="1"/>
      <c r="K863" s="1"/>
    </row>
    <row r="864" spans="9:11" s="40" customFormat="1" ht="20.100000000000001" customHeight="1" x14ac:dyDescent="0.2">
      <c r="I864" s="1"/>
      <c r="J864" s="1"/>
      <c r="K864" s="1"/>
    </row>
    <row r="865" spans="9:11" s="40" customFormat="1" ht="20.100000000000001" customHeight="1" x14ac:dyDescent="0.2">
      <c r="I865" s="1"/>
      <c r="J865" s="1"/>
      <c r="K865" s="1"/>
    </row>
    <row r="866" spans="9:11" s="40" customFormat="1" ht="20.100000000000001" customHeight="1" x14ac:dyDescent="0.2">
      <c r="I866" s="1"/>
      <c r="J866" s="1"/>
      <c r="K866" s="1"/>
    </row>
    <row r="867" spans="9:11" s="40" customFormat="1" ht="20.100000000000001" customHeight="1" x14ac:dyDescent="0.2">
      <c r="I867" s="1"/>
      <c r="J867" s="1"/>
      <c r="K867" s="1"/>
    </row>
    <row r="868" spans="9:11" s="40" customFormat="1" ht="20.100000000000001" customHeight="1" x14ac:dyDescent="0.2">
      <c r="I868" s="1"/>
      <c r="J868" s="1"/>
      <c r="K868" s="1"/>
    </row>
    <row r="869" spans="9:11" s="40" customFormat="1" ht="20.100000000000001" customHeight="1" x14ac:dyDescent="0.2">
      <c r="I869" s="1"/>
      <c r="J869" s="1"/>
      <c r="K869" s="1"/>
    </row>
    <row r="870" spans="9:11" s="40" customFormat="1" ht="20.100000000000001" customHeight="1" x14ac:dyDescent="0.2">
      <c r="I870" s="1"/>
      <c r="J870" s="1"/>
      <c r="K870" s="1"/>
    </row>
    <row r="871" spans="9:11" s="40" customFormat="1" ht="20.100000000000001" customHeight="1" x14ac:dyDescent="0.2">
      <c r="I871" s="1"/>
      <c r="J871" s="1"/>
      <c r="K871" s="1"/>
    </row>
    <row r="872" spans="9:11" s="40" customFormat="1" ht="20.100000000000001" customHeight="1" x14ac:dyDescent="0.2">
      <c r="I872" s="1"/>
      <c r="J872" s="1"/>
      <c r="K872" s="1"/>
    </row>
    <row r="873" spans="9:11" s="40" customFormat="1" ht="20.100000000000001" customHeight="1" x14ac:dyDescent="0.2">
      <c r="I873" s="1"/>
      <c r="J873" s="1"/>
      <c r="K873" s="1"/>
    </row>
    <row r="874" spans="9:11" s="40" customFormat="1" ht="20.100000000000001" customHeight="1" x14ac:dyDescent="0.2">
      <c r="I874" s="1"/>
      <c r="J874" s="1"/>
      <c r="K874" s="1"/>
    </row>
    <row r="875" spans="9:11" s="40" customFormat="1" ht="20.100000000000001" customHeight="1" x14ac:dyDescent="0.2">
      <c r="I875" s="1"/>
      <c r="J875" s="1"/>
      <c r="K875" s="1"/>
    </row>
    <row r="876" spans="9:11" s="40" customFormat="1" ht="20.100000000000001" customHeight="1" x14ac:dyDescent="0.2">
      <c r="I876" s="1"/>
      <c r="J876" s="1"/>
      <c r="K876" s="1"/>
    </row>
    <row r="877" spans="9:11" s="40" customFormat="1" ht="20.100000000000001" customHeight="1" x14ac:dyDescent="0.2">
      <c r="I877" s="1"/>
      <c r="J877" s="1"/>
      <c r="K877" s="1"/>
    </row>
    <row r="878" spans="9:11" s="40" customFormat="1" ht="20.100000000000001" customHeight="1" x14ac:dyDescent="0.2">
      <c r="I878" s="1"/>
      <c r="J878" s="1"/>
      <c r="K878" s="1"/>
    </row>
    <row r="879" spans="9:11" s="40" customFormat="1" ht="20.100000000000001" customHeight="1" x14ac:dyDescent="0.2">
      <c r="I879" s="1"/>
      <c r="J879" s="1"/>
      <c r="K879" s="1"/>
    </row>
    <row r="880" spans="9:11" s="40" customFormat="1" ht="20.100000000000001" customHeight="1" x14ac:dyDescent="0.2">
      <c r="I880" s="1"/>
      <c r="J880" s="1"/>
      <c r="K880" s="1"/>
    </row>
    <row r="881" spans="9:11" s="40" customFormat="1" ht="20.100000000000001" customHeight="1" x14ac:dyDescent="0.2">
      <c r="I881" s="1"/>
      <c r="J881" s="1"/>
      <c r="K881" s="1"/>
    </row>
    <row r="882" spans="9:11" s="40" customFormat="1" ht="20.100000000000001" customHeight="1" x14ac:dyDescent="0.2">
      <c r="I882" s="1"/>
      <c r="J882" s="1"/>
      <c r="K882" s="1"/>
    </row>
    <row r="883" spans="9:11" s="40" customFormat="1" ht="20.100000000000001" customHeight="1" x14ac:dyDescent="0.2">
      <c r="I883" s="1"/>
      <c r="J883" s="1"/>
      <c r="K883" s="1"/>
    </row>
    <row r="884" spans="9:11" s="40" customFormat="1" ht="20.100000000000001" customHeight="1" x14ac:dyDescent="0.2">
      <c r="I884" s="1"/>
      <c r="J884" s="1"/>
      <c r="K884" s="1"/>
    </row>
    <row r="885" spans="9:11" s="40" customFormat="1" ht="20.100000000000001" customHeight="1" x14ac:dyDescent="0.2">
      <c r="I885" s="1"/>
      <c r="J885" s="1"/>
      <c r="K885" s="1"/>
    </row>
    <row r="886" spans="9:11" s="40" customFormat="1" ht="20.100000000000001" customHeight="1" x14ac:dyDescent="0.2">
      <c r="I886" s="1"/>
      <c r="J886" s="1"/>
      <c r="K886" s="1"/>
    </row>
    <row r="887" spans="9:11" s="40" customFormat="1" ht="20.100000000000001" customHeight="1" x14ac:dyDescent="0.2">
      <c r="I887" s="1"/>
      <c r="J887" s="1"/>
      <c r="K887" s="1"/>
    </row>
    <row r="888" spans="9:11" s="40" customFormat="1" ht="20.100000000000001" customHeight="1" x14ac:dyDescent="0.2">
      <c r="I888" s="1"/>
      <c r="J888" s="1"/>
      <c r="K888" s="1"/>
    </row>
    <row r="889" spans="9:11" s="40" customFormat="1" ht="20.100000000000001" customHeight="1" x14ac:dyDescent="0.2">
      <c r="I889" s="1"/>
      <c r="J889" s="1"/>
      <c r="K889" s="1"/>
    </row>
    <row r="890" spans="9:11" ht="20.100000000000001" customHeight="1" x14ac:dyDescent="0.2"/>
    <row r="891" spans="9:11" ht="20.100000000000001" customHeight="1" x14ac:dyDescent="0.2"/>
    <row r="892" spans="9:11" ht="20.100000000000001" customHeight="1" x14ac:dyDescent="0.2"/>
    <row r="893" spans="9:11" ht="20.100000000000001" customHeight="1" x14ac:dyDescent="0.2"/>
    <row r="894" spans="9:11" ht="20.100000000000001" customHeight="1" x14ac:dyDescent="0.2"/>
    <row r="895" spans="9:11" ht="20.100000000000001" customHeight="1" x14ac:dyDescent="0.2"/>
    <row r="896" spans="9:11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A19:I19"/>
    <mergeCell ref="A1:A2"/>
    <mergeCell ref="B1:E1"/>
    <mergeCell ref="F1:G1"/>
    <mergeCell ref="H1:I5"/>
    <mergeCell ref="B2:D5"/>
    <mergeCell ref="E2:E5"/>
    <mergeCell ref="F2:G5"/>
    <mergeCell ref="F6:I6"/>
    <mergeCell ref="A7:I7"/>
    <mergeCell ref="A10:I10"/>
    <mergeCell ref="A13:I13"/>
    <mergeCell ref="A16:I16"/>
    <mergeCell ref="A41:I41"/>
    <mergeCell ref="A22:I22"/>
    <mergeCell ref="A25:I25"/>
    <mergeCell ref="A28:I28"/>
    <mergeCell ref="A31:I31"/>
    <mergeCell ref="A34:I34"/>
    <mergeCell ref="A37:I37"/>
  </mergeCells>
  <dataValidations count="4">
    <dataValidation type="list" allowBlank="1" showInputMessage="1" showErrorMessage="1" sqref="N8">
      <formula1>$N$11:$N$14</formula1>
    </dataValidation>
    <dataValidation type="list" allowBlank="1" showInputMessage="1" showErrorMessage="1" sqref="H8:H9 H35:H36 M8 H26:H27 H23:H24 H17:H18 H14:H15">
      <formula1>$M$11:$M$12</formula1>
    </dataValidation>
    <dataValidation type="list" allowBlank="1" showInputMessage="1" showErrorMessage="1" sqref="G8:G9 G36 L8 G20:G21 G11:G12">
      <formula1>$L$11:$L$13</formula1>
    </dataValidation>
    <dataValidation type="list" allowBlank="1" showInputMessage="1" showErrorMessage="1" sqref="F8:F9 F20:F21 K8 F11:F12">
      <formula1>$K$11:$K$12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6"/>
  <sheetViews>
    <sheetView zoomScaleNormal="100" workbookViewId="0">
      <selection activeCell="G26" sqref="A26:I27"/>
    </sheetView>
  </sheetViews>
  <sheetFormatPr defaultRowHeight="15" x14ac:dyDescent="0.25"/>
  <cols>
    <col min="1" max="1" width="40.7109375" customWidth="1"/>
    <col min="2" max="9" width="11.7109375" customWidth="1"/>
    <col min="10" max="10" width="9.140625" customWidth="1"/>
    <col min="11" max="11" width="10.28515625" hidden="1" customWidth="1"/>
    <col min="12" max="21" width="9.140625" hidden="1" customWidth="1"/>
    <col min="22" max="24" width="9.140625" customWidth="1"/>
  </cols>
  <sheetData>
    <row r="1" spans="1:21" ht="39.950000000000003" customHeight="1" thickTop="1" thickBot="1" x14ac:dyDescent="0.3">
      <c r="A1" s="42" t="str">
        <f>CONCATENATE("Ваш заказ на                                                                                                                                                                                                                                                  ",ROUND(L6,2), " рублей")</f>
        <v>Ваш заказ на                                                                                                                                                                                                                                                  0 рублей</v>
      </c>
      <c r="B1" s="152" t="s">
        <v>0</v>
      </c>
      <c r="C1" s="153"/>
      <c r="D1" s="153"/>
      <c r="E1" s="154"/>
      <c r="F1" s="128" t="s">
        <v>1</v>
      </c>
      <c r="G1" s="129"/>
      <c r="H1" s="130" t="s">
        <v>2</v>
      </c>
      <c r="I1" s="131"/>
      <c r="J1" s="1"/>
      <c r="K1" s="1"/>
      <c r="L1" s="1"/>
      <c r="M1" s="1"/>
      <c r="N1" s="1"/>
      <c r="O1" s="1"/>
    </row>
    <row r="2" spans="1:21" ht="20.100000000000001" hidden="1" customHeight="1" thickTop="1" thickBot="1" x14ac:dyDescent="0.3">
      <c r="A2" s="43"/>
      <c r="B2" s="141" t="s">
        <v>3</v>
      </c>
      <c r="C2" s="141"/>
      <c r="D2" s="141"/>
      <c r="E2" s="44">
        <f>IF(K2&lt;20,K2,20)</f>
        <v>0</v>
      </c>
      <c r="F2" s="146" t="s">
        <v>4</v>
      </c>
      <c r="G2" s="147"/>
      <c r="H2" s="130"/>
      <c r="I2" s="131"/>
      <c r="J2" s="1"/>
      <c r="K2" s="1">
        <f>SUM(D7:D30)*0.5+SUM(D32:D33)*1.5+D35+D36*0.5+SUM(D38:D40)*0.3+SUM(D42:D44)*3+SUM(Основа!D7:D12)*0.5+SUM(Основа!D13:D16)+SUM(Основа!D18:D22)*0.5+SUM(Основа!D23:D26)+SUM(Основа!D28:D32)*0.5+SUM(Основа!D33:D36)+SUM(Основа!D38:D42)*0.5+SUM(Основа!D43:D46)+SUM(Основа!D48:D52)*0.5+SUM(Основа!D53:D56)+SUM(Основа!D58:D62)*0.5+SUM(Основа!D63:D66)+SUM(Основа!D68:D72)*0.5+SUM(Основа!D73:D76)+SUM(Основа!D78:D82)*0.5+SUM(Основа!D83:D86)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2" s="1"/>
      <c r="M2" s="1"/>
      <c r="N2" s="1"/>
      <c r="O2" s="1"/>
    </row>
    <row r="3" spans="1:21" ht="20.100000000000001" customHeight="1" thickTop="1" thickBot="1" x14ac:dyDescent="0.3">
      <c r="A3" s="45" t="str">
        <f>CONCATENATE("Позиций на листе: ",ROUND(O6,2))</f>
        <v>Позиций на листе: 0</v>
      </c>
      <c r="B3" s="155" t="s">
        <v>65</v>
      </c>
      <c r="C3" s="156"/>
      <c r="D3" s="157"/>
      <c r="E3" s="44">
        <f t="shared" ref="E3:E5" si="0">IF(K3&lt;20,K3,20)</f>
        <v>0</v>
      </c>
      <c r="F3" s="158" t="s">
        <v>66</v>
      </c>
      <c r="G3" s="159"/>
      <c r="H3" s="130"/>
      <c r="I3" s="131"/>
      <c r="J3" s="1"/>
      <c r="K3" s="1">
        <f>SUM(D7:D30)*0.3+D32*0.6+D33*0.6+D35+D36*0.5+SUM(D38:D40)*0.2+SUM(D42:D44)*2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3" s="1"/>
      <c r="M3" s="1"/>
      <c r="N3" s="1"/>
      <c r="O3" s="1"/>
    </row>
    <row r="4" spans="1:21" ht="20.100000000000001" hidden="1" customHeight="1" thickTop="1" thickBot="1" x14ac:dyDescent="0.3">
      <c r="A4" s="46"/>
      <c r="B4" s="155" t="s">
        <v>67</v>
      </c>
      <c r="C4" s="156"/>
      <c r="D4" s="157"/>
      <c r="E4" s="44">
        <f t="shared" si="0"/>
        <v>0</v>
      </c>
      <c r="F4" s="150" t="s">
        <v>68</v>
      </c>
      <c r="G4" s="151"/>
      <c r="H4" s="130"/>
      <c r="I4" s="131"/>
      <c r="J4" s="1"/>
      <c r="K4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4" s="1"/>
      <c r="M4" s="1"/>
      <c r="N4" s="1"/>
      <c r="O4" s="1"/>
    </row>
    <row r="5" spans="1:21" ht="20.100000000000001" hidden="1" customHeight="1" thickTop="1" thickBot="1" x14ac:dyDescent="0.3">
      <c r="B5" s="160" t="s">
        <v>69</v>
      </c>
      <c r="C5" s="161"/>
      <c r="D5" s="161"/>
      <c r="E5" s="44">
        <f t="shared" si="0"/>
        <v>0</v>
      </c>
      <c r="F5" s="150" t="s">
        <v>68</v>
      </c>
      <c r="G5" s="151"/>
      <c r="H5" s="130"/>
      <c r="I5" s="131"/>
      <c r="J5" s="1"/>
      <c r="K5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5" s="1"/>
      <c r="M5" s="1"/>
      <c r="N5" s="1"/>
      <c r="O5" s="1"/>
    </row>
    <row r="6" spans="1:21" ht="50.1" customHeight="1" thickTop="1" thickBot="1" x14ac:dyDescent="0.3">
      <c r="A6" s="5" t="s">
        <v>5</v>
      </c>
      <c r="B6" s="6" t="s">
        <v>6</v>
      </c>
      <c r="C6" s="6" t="s">
        <v>7</v>
      </c>
      <c r="D6" s="7" t="s">
        <v>8</v>
      </c>
      <c r="E6" s="6" t="s">
        <v>9</v>
      </c>
      <c r="F6" s="118" t="s">
        <v>10</v>
      </c>
      <c r="G6" s="119"/>
      <c r="H6" s="119"/>
      <c r="I6" s="120"/>
      <c r="J6" s="1"/>
      <c r="K6" s="8" t="s">
        <v>9</v>
      </c>
      <c r="L6" s="9">
        <f>Сырьё!L6</f>
        <v>0</v>
      </c>
      <c r="M6" s="1"/>
      <c r="N6" s="1" t="s">
        <v>11</v>
      </c>
      <c r="O6" s="1">
        <f>SUM(D7:D86)</f>
        <v>0</v>
      </c>
    </row>
    <row r="7" spans="1:21" ht="35.1" customHeight="1" thickTop="1" thickBot="1" x14ac:dyDescent="0.3">
      <c r="A7" s="115" t="s">
        <v>70</v>
      </c>
      <c r="B7" s="116"/>
      <c r="C7" s="116"/>
      <c r="D7" s="116"/>
      <c r="E7" s="116"/>
      <c r="F7" s="116"/>
      <c r="G7" s="116"/>
      <c r="H7" s="116"/>
      <c r="I7" s="117"/>
      <c r="J7" s="1"/>
      <c r="K7" s="8"/>
      <c r="L7" s="9"/>
      <c r="M7" s="1"/>
      <c r="N7" s="1"/>
      <c r="O7" s="1"/>
    </row>
    <row r="8" spans="1:21" ht="24.95" customHeight="1" x14ac:dyDescent="0.25">
      <c r="A8" s="47" t="s">
        <v>71</v>
      </c>
      <c r="B8" s="11">
        <f>IF(Сырьё!K$3&gt;=20,Основа!P8,IF(Сырьё!K$3&gt;=16,Основа!O8,IF(Сырьё!K$3&gt;=12,Основа!N8,IF(Сырьё!K$3&gt;=8,Основа!M8,IF(Сырьё!K$3&gt;=4,Основа!L8,Основа!K8)))))</f>
        <v>37.014578571428565</v>
      </c>
      <c r="C8" s="11">
        <f t="shared" ref="C8:C16" si="1">B8*100</f>
        <v>3701.4578571428565</v>
      </c>
      <c r="D8" s="12">
        <v>0</v>
      </c>
      <c r="E8" s="11">
        <f t="shared" ref="E8:E16" si="2">C8*D8</f>
        <v>0</v>
      </c>
      <c r="F8" s="13" t="s">
        <v>14</v>
      </c>
      <c r="G8" s="13" t="s">
        <v>15</v>
      </c>
      <c r="H8" s="13" t="s">
        <v>16</v>
      </c>
      <c r="I8" s="13" t="s">
        <v>18</v>
      </c>
      <c r="J8" s="1"/>
      <c r="K8" s="22">
        <f>IF(Основа!D8&gt;=10,'С основа'!L3,IF(Основа!D8=9,'С основа'!#REF!,IF(Основа!D8=8,'С основа'!#REF!,IF(Основа!D8=7,'С основа'!I3,IF(Основа!D8=6,'С основа'!H3,IF(Основа!D8=5,'С основа'!G3,IF(Основа!D8=4,'С основа'!F3,IF(Основа!D8=3,'С основа'!E3,IF(Основа!D8=2,'С основа'!D3,'С основа'!C3)))))))))</f>
        <v>37.014578571428565</v>
      </c>
      <c r="L8" s="22">
        <f>IF(Основа!D8&gt;=10,'С основа'!L4,IF(Основа!D8=9,'С основа'!K4,IF(Основа!D8=8,'С основа'!J4,IF(Основа!D8=7,'С основа'!I4,IF(Основа!D8=6,'С основа'!H4,IF(Основа!D8=5,'С основа'!G4,IF(Основа!D8=4,'С основа'!F4,IF(Основа!D8=3,'С основа'!E4,IF(Основа!D8=2,'С основа'!D4,'С основа'!C4)))))))))</f>
        <v>36.274286999999994</v>
      </c>
      <c r="M8" s="22">
        <f>IF(Основа!D8&gt;=10,'С основа'!L5,IF(Основа!D8=9,'С основа'!K5,IF(Основа!D8=8,'С основа'!J5,IF(Основа!D8=7,'С основа'!I5,IF(Основа!D8=6,'С основа'!H5,IF(Основа!D8=5,'С основа'!G5,IF(Основа!D8=4,'С основа'!F5,IF(Основа!D8=3,'С основа'!E5,IF(Основа!D8=2,'С основа'!D5,'С основа'!C5)))))))))</f>
        <v>35.548801259999991</v>
      </c>
      <c r="N8" s="22">
        <f>IF(Основа!D8&gt;=10,'С основа'!L6,IF(Основа!D8=9,'С основа'!K6,IF(Основа!D8=8,'С основа'!J6,IF(Основа!D8=7,'С основа'!I6,IF(Основа!D8=6,'С основа'!H6,IF(Основа!D8=5,'С основа'!G6,IF(Основа!D8=4,'С основа'!F6,IF(Основа!D8=3,'С основа'!E6,IF(Основа!D8=2,'С основа'!D6,'С основа'!C6)))))))))</f>
        <v>34.837825234799993</v>
      </c>
      <c r="O8" s="22">
        <f>IF(Основа!D8&gt;=10,'С основа'!L7,IF(Основа!D8=9,'С основа'!K7,IF(Основа!D8=8,'С основа'!J7,IF(Основа!D8=7,'С основа'!I7,IF(Основа!D8=6,'С основа'!H7,IF(Основа!D8=5,'С основа'!G7,IF(Основа!D8=4,'С основа'!F7,IF(Основа!D8=3,'С основа'!E7,IF(Основа!D8=2,'С основа'!D7,'С основа'!C7)))))))))</f>
        <v>34.141068730103996</v>
      </c>
      <c r="P8" s="22">
        <f>IF(Основа!D8&gt;=10,'С основа'!L8,IF(Основа!D8=9,'С основа'!K8,IF(Основа!D8=8,'С основа'!J8,IF(Основа!D8=7,'С основа'!I8,IF(Основа!D8=6,'С основа'!H8,IF(Основа!D8=5,'С основа'!G8,IF(Основа!D8=4,'С основа'!F8,IF(Основа!D8=3,'С основа'!E8,IF(Основа!D8=2,'С основа'!D8,'С основа'!C8)))))))))</f>
        <v>33.458247355501918</v>
      </c>
    </row>
    <row r="9" spans="1:21" ht="24.95" customHeight="1" x14ac:dyDescent="0.25">
      <c r="A9" s="48" t="s">
        <v>72</v>
      </c>
      <c r="B9" s="29">
        <f>IF(Сырьё!K$3&gt;=20,Основа!P9,IF(Сырьё!K$3&gt;=16,Основа!O9,IF(Сырьё!K$3&gt;=12,Основа!N9,IF(Сырьё!K$3&gt;=8,Основа!M9,IF(Сырьё!K$3&gt;=4,Основа!L9,Основа!K9)))))</f>
        <v>51.299382445714279</v>
      </c>
      <c r="C9" s="29">
        <f t="shared" si="1"/>
        <v>5129.9382445714282</v>
      </c>
      <c r="D9" s="30">
        <v>0</v>
      </c>
      <c r="E9" s="29">
        <f t="shared" si="2"/>
        <v>0</v>
      </c>
      <c r="F9" s="13" t="s">
        <v>14</v>
      </c>
      <c r="G9" s="13" t="s">
        <v>15</v>
      </c>
      <c r="H9" s="13" t="s">
        <v>16</v>
      </c>
      <c r="I9" s="13" t="s">
        <v>18</v>
      </c>
      <c r="J9" s="1"/>
      <c r="K9" s="22">
        <f>IF(Основа!D9&gt;=10,'С основа'!L9,IF(Основа!D9=9,'С основа'!#REF!,IF(Основа!D9=8,'С основа'!#REF!,IF(Основа!D9=7,'С основа'!I9,IF(Основа!D9=6,'С основа'!H9,IF(Основа!D9=5,'С основа'!G9,IF(Основа!D9=4,'С основа'!F9,IF(Основа!D9=3,'С основа'!E9,IF(Основа!D9=2,'С основа'!D9,'С основа'!C9)))))))))</f>
        <v>51.299382445714279</v>
      </c>
      <c r="L9" s="22">
        <f>IF(Основа!D9&gt;=10,'С основа'!L10,IF(Основа!D9=9,'С основа'!K10,IF(Основа!D9=8,'С основа'!J10,IF(Основа!D9=7,'С основа'!I10,IF(Основа!D9=6,'С основа'!H10,IF(Основа!D9=5,'С основа'!G10,IF(Основа!D9=4,'С основа'!F10,IF(Основа!D9=3,'С основа'!E10,IF(Основа!D9=2,'С основа'!D10,'С основа'!C10)))))))))</f>
        <v>50.273394796799991</v>
      </c>
      <c r="M9" s="22">
        <f>IF(Основа!D9&gt;=10,'С основа'!L11,IF(Основа!D9=9,'С основа'!K11,IF(Основа!D9=8,'С основа'!J11,IF(Основа!D9=7,'С основа'!I11,IF(Основа!D9=6,'С основа'!H11,IF(Основа!D9=5,'С основа'!G11,IF(Основа!D9=4,'С основа'!F11,IF(Основа!D9=3,'С основа'!E11,IF(Основа!D9=2,'С основа'!D11,'С основа'!C11)))))))))</f>
        <v>49.267926900863991</v>
      </c>
      <c r="N9" s="22">
        <f>IF(Основа!D9&gt;=10,'С основа'!L12,IF(Основа!D9=9,'С основа'!K12,IF(Основа!D9=8,'С основа'!J12,IF(Основа!D9=7,'С основа'!I12,IF(Основа!D9=6,'С основа'!H12,IF(Основа!D9=5,'С основа'!G12,IF(Основа!D9=4,'С основа'!F12,IF(Основа!D9=3,'С основа'!E12,IF(Основа!D9=2,'С основа'!D12,'С основа'!C12)))))))))</f>
        <v>48.28256836284671</v>
      </c>
      <c r="O9" s="22">
        <f>IF(Основа!D9&gt;=10,'С основа'!L13,IF(Основа!D9=9,'С основа'!K13,IF(Основа!D9=8,'С основа'!J13,IF(Основа!D9=7,'С основа'!I13,IF(Основа!D9=6,'С основа'!H13,IF(Основа!D9=5,'С основа'!G13,IF(Основа!D9=4,'С основа'!F13,IF(Основа!D9=3,'С основа'!E13,IF(Основа!D9=2,'С основа'!D13,'С основа'!C13)))))))))</f>
        <v>47.316916995589779</v>
      </c>
      <c r="P9" s="22">
        <f>IF(Основа!D9&gt;=10,'С основа'!L14,IF(Основа!D9=9,'С основа'!K14,IF(Основа!D9=8,'С основа'!J14,IF(Основа!D9=7,'С основа'!I14,IF(Основа!D9=6,'С основа'!H14,IF(Основа!D9=5,'С основа'!G14,IF(Основа!D9=4,'С основа'!F14,IF(Основа!D9=3,'С основа'!E14,IF(Основа!D9=2,'С основа'!D14,'С основа'!C14)))))))))</f>
        <v>46.370578655677981</v>
      </c>
    </row>
    <row r="10" spans="1:21" ht="24.95" customHeight="1" x14ac:dyDescent="0.25">
      <c r="A10" s="49" t="s">
        <v>73</v>
      </c>
      <c r="B10" s="36">
        <f>IF(Сырьё!K$3&gt;=20,Основа!P10,IF(Сырьё!K$3&gt;=16,Основа!O10,IF(Сырьё!K$3&gt;=12,Основа!N10,IF(Сырьё!K$3&gt;=8,Основа!M10,IF(Сырьё!K$3&gt;=4,Основа!L10,Основа!K10)))))</f>
        <v>57.821270605714282</v>
      </c>
      <c r="C10" s="36">
        <f t="shared" si="1"/>
        <v>5782.127060571428</v>
      </c>
      <c r="D10" s="30">
        <v>0</v>
      </c>
      <c r="E10" s="36">
        <f t="shared" si="2"/>
        <v>0</v>
      </c>
      <c r="F10" s="13" t="s">
        <v>14</v>
      </c>
      <c r="G10" s="13" t="s">
        <v>15</v>
      </c>
      <c r="H10" s="13" t="s">
        <v>16</v>
      </c>
      <c r="I10" s="13" t="s">
        <v>18</v>
      </c>
      <c r="J10" s="1"/>
      <c r="K10" s="22">
        <f>IF(Основа!D10&gt;=10,'С основа'!L15,IF(Основа!D10=9,'С основа'!#REF!,IF(Основа!D10=8,'С основа'!#REF!,IF(Основа!D10=7,'С основа'!I15,IF(Основа!D10=6,'С основа'!H15,IF(Основа!D10=5,'С основа'!G15,IF(Основа!D10=4,'С основа'!F15,IF(Основа!D10=3,'С основа'!E15,IF(Основа!D10=2,'С основа'!D15,'С основа'!C15)))))))))</f>
        <v>57.821270605714282</v>
      </c>
      <c r="L10" s="22">
        <f>IF(Основа!D10&gt;=10,'С основа'!L16,IF(Основа!D10=9,'С основа'!K16,IF(Основа!D10=8,'С основа'!J16,IF(Основа!D10=7,'С основа'!I16,IF(Основа!D10=6,'С основа'!H16,IF(Основа!D10=5,'С основа'!G16,IF(Основа!D10=4,'С основа'!F16,IF(Основа!D10=3,'С основа'!E16,IF(Основа!D10=2,'С основа'!D16,'С основа'!C16)))))))))</f>
        <v>56.664845193599994</v>
      </c>
      <c r="M10" s="22">
        <f>IF(Основа!D10&gt;=10,'С основа'!L17,IF(Основа!D10=9,'С основа'!K17,IF(Основа!D10=8,'С основа'!J17,IF(Основа!D10=7,'С основа'!I17,IF(Основа!D10=6,'С основа'!H17,IF(Основа!D10=5,'С основа'!G17,IF(Основа!D10=4,'С основа'!F17,IF(Основа!D10=3,'С основа'!E17,IF(Основа!D10=2,'С основа'!D17,'С основа'!C17)))))))))</f>
        <v>55.531548289727994</v>
      </c>
      <c r="N10" s="22">
        <f>IF(Основа!D10&gt;=10,'С основа'!L18,IF(Основа!D10=9,'С основа'!K18,IF(Основа!D10=8,'С основа'!J18,IF(Основа!D10=7,'С основа'!I18,IF(Основа!D10=6,'С основа'!H18,IF(Основа!D10=5,'С основа'!G18,IF(Основа!D10=4,'С основа'!F18,IF(Основа!D10=3,'С основа'!E18,IF(Основа!D10=2,'С основа'!D18,'С основа'!C18)))))))))</f>
        <v>54.420917323933431</v>
      </c>
      <c r="O10" s="22">
        <f>IF(Основа!D10&gt;=10,'С основа'!L19,IF(Основа!D10=9,'С основа'!K19,IF(Основа!D10=8,'С основа'!J19,IF(Основа!D10=7,'С основа'!I19,IF(Основа!D10=6,'С основа'!H19,IF(Основа!D10=5,'С основа'!G19,IF(Основа!D10=4,'С основа'!F19,IF(Основа!D10=3,'С основа'!E19,IF(Основа!D10=2,'С основа'!D19,'С основа'!C19)))))))))</f>
        <v>53.332498977454762</v>
      </c>
      <c r="P10" s="22">
        <f>IF(Основа!D10&gt;=10,'С основа'!L20,IF(Основа!D10=9,'С основа'!K20,IF(Основа!D10=8,'С основа'!J20,IF(Основа!D10=7,'С основа'!I20,IF(Основа!D10=6,'С основа'!H20,IF(Основа!D10=5,'С основа'!G20,IF(Основа!D10=4,'С основа'!F20,IF(Основа!D10=3,'С основа'!E20,IF(Основа!D10=2,'С основа'!D20,'С основа'!C20)))))))))</f>
        <v>52.265848997905664</v>
      </c>
    </row>
    <row r="11" spans="1:21" ht="24.95" customHeight="1" x14ac:dyDescent="0.25">
      <c r="A11" s="48" t="s">
        <v>74</v>
      </c>
      <c r="B11" s="29">
        <f>IF(Сырьё!K$3&gt;=20,Основа!P11,IF(Сырьё!K$3&gt;=16,Основа!O11,IF(Сырьё!K$3&gt;=12,Основа!N11,IF(Сырьё!K$3&gt;=8,Основа!M11,IF(Сырьё!K$3&gt;=4,Основа!L11,Основа!K11)))))</f>
        <v>64.523158765714285</v>
      </c>
      <c r="C11" s="29">
        <f t="shared" si="1"/>
        <v>6452.3158765714288</v>
      </c>
      <c r="D11" s="30">
        <v>0</v>
      </c>
      <c r="E11" s="29">
        <f t="shared" si="2"/>
        <v>0</v>
      </c>
      <c r="F11" s="13" t="s">
        <v>14</v>
      </c>
      <c r="G11" s="13" t="s">
        <v>15</v>
      </c>
      <c r="H11" s="13" t="s">
        <v>16</v>
      </c>
      <c r="I11" s="13" t="s">
        <v>18</v>
      </c>
      <c r="J11" s="1"/>
      <c r="K11" s="22">
        <f>IF(Основа!D11&gt;=10,'С основа'!L21,IF(Основа!D11=9,'С основа'!#REF!,IF(Основа!D11=8,'С основа'!#REF!,IF(Основа!D11=7,'С основа'!I21,IF(Основа!D11=6,'С основа'!H21,IF(Основа!D11=5,'С основа'!G21,IF(Основа!D11=4,'С основа'!F21,IF(Основа!D11=3,'С основа'!E21,IF(Основа!D11=2,'С основа'!D21,'С основа'!C21)))))))))</f>
        <v>64.523158765714285</v>
      </c>
      <c r="L11" s="22">
        <f>IF(Основа!D11&gt;=10,'С основа'!L22,IF(Основа!D11=9,'С основа'!K22,IF(Основа!D11=8,'С основа'!J22,IF(Основа!D11=7,'С основа'!I22,IF(Основа!D11=6,'С основа'!H22,IF(Основа!D11=5,'С основа'!G22,IF(Основа!D11=4,'С основа'!F22,IF(Основа!D11=3,'С основа'!E22,IF(Основа!D11=2,'С основа'!D22,'С основа'!C22)))))))))</f>
        <v>63.232695590399999</v>
      </c>
      <c r="M11" s="22">
        <f>IF(Основа!D11&gt;=10,'С основа'!L23,IF(Основа!D11=9,'С основа'!K23,IF(Основа!D11=8,'С основа'!J23,IF(Основа!D11=7,'С основа'!I23,IF(Основа!D11=6,'С основа'!H23,IF(Основа!D11=5,'С основа'!G23,IF(Основа!D11=4,'С основа'!F23,IF(Основа!D11=3,'С основа'!E23,IF(Основа!D11=2,'С основа'!D23,'С основа'!C23)))))))))</f>
        <v>61.968041678591995</v>
      </c>
      <c r="N11" s="22">
        <f>IF(Основа!D11&gt;=10,'С основа'!L24,IF(Основа!D11=9,'С основа'!K24,IF(Основа!D11=8,'С основа'!J24,IF(Основа!D11=7,'С основа'!I24,IF(Основа!D11=6,'С основа'!H24,IF(Основа!D11=5,'С основа'!G24,IF(Основа!D11=4,'С основа'!F24,IF(Основа!D11=3,'С основа'!E24,IF(Основа!D11=2,'С основа'!D24,'С основа'!C24)))))))))</f>
        <v>60.728680845020151</v>
      </c>
      <c r="O11" s="22">
        <f>IF(Основа!D11&gt;=10,'С основа'!L25,IF(Основа!D11=9,'С основа'!K25,IF(Основа!D11=8,'С основа'!J25,IF(Основа!D11=7,'С основа'!I25,IF(Основа!D11=6,'С основа'!H25,IF(Основа!D11=5,'С основа'!G25,IF(Основа!D11=4,'С основа'!F25,IF(Основа!D11=3,'С основа'!E25,IF(Основа!D11=2,'С основа'!D25,'С основа'!C25)))))))))</f>
        <v>59.514107228119748</v>
      </c>
      <c r="P11" s="22">
        <f>IF(Основа!D11&gt;=10,'С основа'!L26,IF(Основа!D11=9,'С основа'!K26,IF(Основа!D11=8,'С основа'!J26,IF(Основа!D11=7,'С основа'!I26,IF(Основа!D11=6,'С основа'!H26,IF(Основа!D11=5,'С основа'!G26,IF(Основа!D11=4,'С основа'!F26,IF(Основа!D11=3,'С основа'!E26,IF(Основа!D11=2,'С основа'!D26,'С основа'!C26)))))))))</f>
        <v>58.323825083557352</v>
      </c>
    </row>
    <row r="12" spans="1:21" ht="24.95" customHeight="1" x14ac:dyDescent="0.25">
      <c r="A12" s="49" t="s">
        <v>75</v>
      </c>
      <c r="B12" s="36">
        <f>IF(Сырьё!K$3&gt;=20,Основа!P12,IF(Сырьё!K$3&gt;=16,Основа!O12,IF(Сырьё!K$3&gt;=12,Основа!N12,IF(Сырьё!K$3&gt;=8,Основа!M12,IF(Сырьё!K$3&gt;=4,Основа!L12,Основа!K12)))))</f>
        <v>71.225046925714281</v>
      </c>
      <c r="C12" s="36">
        <f t="shared" si="1"/>
        <v>7122.5046925714278</v>
      </c>
      <c r="D12" s="30">
        <v>0</v>
      </c>
      <c r="E12" s="36">
        <f t="shared" si="2"/>
        <v>0</v>
      </c>
      <c r="F12" s="13" t="s">
        <v>14</v>
      </c>
      <c r="G12" s="13" t="s">
        <v>15</v>
      </c>
      <c r="H12" s="13" t="s">
        <v>16</v>
      </c>
      <c r="I12" s="13" t="s">
        <v>18</v>
      </c>
      <c r="J12" s="1"/>
      <c r="K12" s="22">
        <f>IF(Основа!D12&gt;=10,'С основа'!L27,IF(Основа!D12=9,'С основа'!#REF!,IF(Основа!D12=8,'С основа'!#REF!,IF(Основа!D12=7,'С основа'!I27,IF(Основа!D12=6,'С основа'!H27,IF(Основа!D12=5,'С основа'!G27,IF(Основа!D12=4,'С основа'!F27,IF(Основа!D12=3,'С основа'!E27,IF(Основа!D12=2,'С основа'!D27,'С основа'!C27)))))))))</f>
        <v>71.225046925714281</v>
      </c>
      <c r="L12" s="22">
        <f>IF(Основа!D12&gt;=10,'С основа'!L28,IF(Основа!D12=9,'С основа'!K28,IF(Основа!D12=8,'С основа'!J28,IF(Основа!D12=7,'С основа'!I28,IF(Основа!D12=6,'С основа'!H28,IF(Основа!D12=5,'С основа'!G28,IF(Основа!D12=4,'С основа'!F28,IF(Основа!D12=3,'С основа'!E28,IF(Основа!D12=2,'С основа'!D28,'С основа'!C28)))))))))</f>
        <v>69.800545987199996</v>
      </c>
      <c r="M12" s="22">
        <f>IF(Основа!D12&gt;=10,'С основа'!L29,IF(Основа!D12=9,'С основа'!K29,IF(Основа!D12=8,'С основа'!J29,IF(Основа!D12=7,'С основа'!I29,IF(Основа!D12=6,'С основа'!H29,IF(Основа!D12=5,'С основа'!G29,IF(Основа!D12=4,'С основа'!F29,IF(Основа!D12=3,'С основа'!E29,IF(Основа!D12=2,'С основа'!D29,'С основа'!C29)))))))))</f>
        <v>68.404535067455996</v>
      </c>
      <c r="N12" s="22">
        <f>IF(Основа!D12&gt;=10,'С основа'!L30,IF(Основа!D12=9,'С основа'!K30,IF(Основа!D12=8,'С основа'!J30,IF(Основа!D12=7,'С основа'!I30,IF(Основа!D12=6,'С основа'!H30,IF(Основа!D12=5,'С основа'!G30,IF(Основа!D12=4,'С основа'!F30,IF(Основа!D12=3,'С основа'!E30,IF(Основа!D12=2,'С основа'!D30,'С основа'!C30)))))))))</f>
        <v>67.036444366106878</v>
      </c>
      <c r="O12" s="22">
        <f>IF(Основа!D12&gt;=10,'С основа'!L31,IF(Основа!D12=9,'С основа'!K31,IF(Основа!D12=8,'С основа'!J31,IF(Основа!D12=7,'С основа'!I31,IF(Основа!D12=6,'С основа'!H31,IF(Основа!D12=5,'С основа'!G31,IF(Основа!D12=4,'С основа'!F31,IF(Основа!D12=3,'С основа'!E31,IF(Основа!D12=2,'С основа'!D31,'С основа'!C31)))))))))</f>
        <v>65.695715478784734</v>
      </c>
      <c r="P12" s="22">
        <f>IF(Основа!D12&gt;=10,'С основа'!L32,IF(Основа!D12=9,'С основа'!K32,IF(Основа!D12=8,'С основа'!J32,IF(Основа!D12=7,'С основа'!I32,IF(Основа!D12=6,'С основа'!H32,IF(Основа!D12=5,'С основа'!G32,IF(Основа!D12=4,'С основа'!F32,IF(Основа!D12=3,'С основа'!E32,IF(Основа!D12=2,'С основа'!D32,'С основа'!C32)))))))))</f>
        <v>64.381801169209041</v>
      </c>
    </row>
    <row r="13" spans="1:21" ht="24.95" customHeight="1" x14ac:dyDescent="0.25">
      <c r="A13" s="48" t="s">
        <v>76</v>
      </c>
      <c r="B13" s="29">
        <f>IF(Сырьё!K$3&gt;=20,Основа!P13,IF(Сырьё!K$3&gt;=16,Основа!O13,IF(Сырьё!K$3&gt;=12,Основа!N13,IF(Сырьё!K$3&gt;=8,Основа!M13,IF(Сырьё!K$3&gt;=4,Основа!L13,Основа!K13)))))</f>
        <v>84.628823245714287</v>
      </c>
      <c r="C13" s="29">
        <f t="shared" si="1"/>
        <v>8462.8823245714284</v>
      </c>
      <c r="D13" s="30">
        <v>0</v>
      </c>
      <c r="E13" s="29">
        <f t="shared" si="2"/>
        <v>0</v>
      </c>
      <c r="F13" s="13" t="s">
        <v>14</v>
      </c>
      <c r="G13" s="13" t="s">
        <v>15</v>
      </c>
      <c r="H13" s="13" t="s">
        <v>16</v>
      </c>
      <c r="I13" s="13" t="s">
        <v>18</v>
      </c>
      <c r="J13" s="1"/>
      <c r="K13" s="22">
        <f>IF(Основа!D13&gt;=10,'С основа'!L33,IF(Основа!D13=9,'С основа'!#REF!,IF(Основа!D13=8,'С основа'!#REF!,IF(Основа!D13=7,'С основа'!I33,IF(Основа!D13=6,'С основа'!H33,IF(Основа!D13=5,'С основа'!G33,IF(Основа!D13=4,'С основа'!F33,IF(Основа!D13=3,'С основа'!E33,IF(Основа!D13=2,'С основа'!D33,'С основа'!C33)))))))))</f>
        <v>84.628823245714287</v>
      </c>
      <c r="L13" s="22">
        <f>IF(Основа!D13&gt;=10,'С основа'!L34,IF(Основа!D13=9,'С основа'!K34,IF(Основа!D13=8,'С основа'!J34,IF(Основа!D13=7,'С основа'!I34,IF(Основа!D13=6,'С основа'!H34,IF(Основа!D13=5,'С основа'!G34,IF(Основа!D13=4,'С основа'!F34,IF(Основа!D13=3,'С основа'!E34,IF(Основа!D13=2,'С основа'!D34,'С основа'!C34)))))))))</f>
        <v>82.936246780800005</v>
      </c>
      <c r="M13" s="22">
        <f>IF(Основа!D13&gt;=10,'С основа'!L35,IF(Основа!D13=9,'С основа'!K35,IF(Основа!D13=8,'С основа'!J35,IF(Основа!D13=7,'С основа'!I35,IF(Основа!D13=6,'С основа'!H35,IF(Основа!D13=5,'С основа'!G35,IF(Основа!D13=4,'С основа'!F35,IF(Основа!D13=3,'С основа'!E35,IF(Основа!D13=2,'С основа'!D35,'С основа'!C35)))))))))</f>
        <v>81.277521845183998</v>
      </c>
      <c r="N13" s="22">
        <f>IF(Основа!D13&gt;=10,'С основа'!L36,IF(Основа!D13=9,'С основа'!K36,IF(Основа!D13=8,'С основа'!J36,IF(Основа!D13=7,'С основа'!I36,IF(Основа!D13=6,'С основа'!H36,IF(Основа!D13=5,'С основа'!G36,IF(Основа!D13=4,'С основа'!F36,IF(Основа!D13=3,'С основа'!E36,IF(Основа!D13=2,'С основа'!D36,'С основа'!C36)))))))))</f>
        <v>79.651971408280318</v>
      </c>
      <c r="O13" s="22">
        <f>IF(Основа!D13&gt;=10,'С основа'!L37,IF(Основа!D13=9,'С основа'!K37,IF(Основа!D13=8,'С основа'!J37,IF(Основа!D13=7,'С основа'!I37,IF(Основа!D13=6,'С основа'!H37,IF(Основа!D13=5,'С основа'!G37,IF(Основа!D13=4,'С основа'!F37,IF(Основа!D13=3,'С основа'!E37,IF(Основа!D13=2,'С основа'!D37,'С основа'!C37)))))))))</f>
        <v>78.058931980114707</v>
      </c>
      <c r="P13" s="22">
        <f>IF(Основа!D13&gt;=10,'С основа'!L38,IF(Основа!D13=9,'С основа'!K38,IF(Основа!D13=8,'С основа'!J38,IF(Основа!D13=7,'С основа'!I38,IF(Основа!D13=6,'С основа'!H38,IF(Основа!D13=5,'С основа'!G38,IF(Основа!D13=4,'С основа'!F38,IF(Основа!D13=3,'С основа'!E38,IF(Основа!D13=2,'С основа'!D38,'С основа'!C38)))))))))</f>
        <v>76.497753340512418</v>
      </c>
    </row>
    <row r="14" spans="1:21" ht="24.95" customHeight="1" x14ac:dyDescent="0.25">
      <c r="A14" s="49" t="s">
        <v>77</v>
      </c>
      <c r="B14" s="36">
        <f>IF(Сырьё!K$3&gt;=20,Основа!P14,IF(Сырьё!K$3&gt;=16,Основа!O14,IF(Сырьё!K$3&gt;=12,Основа!N14,IF(Сырьё!K$3&gt;=8,Основа!M14,IF(Сырьё!K$3&gt;=4,Основа!L14,Основа!K14)))))</f>
        <v>98.032599565714278</v>
      </c>
      <c r="C14" s="36">
        <f t="shared" si="1"/>
        <v>9803.2599565714281</v>
      </c>
      <c r="D14" s="30">
        <v>0</v>
      </c>
      <c r="E14" s="36">
        <f t="shared" si="2"/>
        <v>0</v>
      </c>
      <c r="F14" s="13" t="s">
        <v>14</v>
      </c>
      <c r="G14" s="13" t="s">
        <v>15</v>
      </c>
      <c r="H14" s="13" t="s">
        <v>16</v>
      </c>
      <c r="I14" s="13" t="s">
        <v>18</v>
      </c>
      <c r="J14" s="1"/>
      <c r="K14" s="22">
        <f>IF(Основа!D14&gt;=10,'С основа'!L39,IF(Основа!D14=9,'С основа'!#REF!,IF(Основа!D14=8,'С основа'!#REF!,IF(Основа!D14=7,'С основа'!I39,IF(Основа!D14=6,'С основа'!H39,IF(Основа!D14=5,'С основа'!G39,IF(Основа!D14=4,'С основа'!F39,IF(Основа!D14=3,'С основа'!E39,IF(Основа!D14=2,'С основа'!D39,'С основа'!C39)))))))))</f>
        <v>98.032599565714278</v>
      </c>
      <c r="L14" s="22">
        <f>IF(Основа!D14&gt;=10,'С основа'!L40,IF(Основа!D14=9,'С основа'!K40,IF(Основа!D14=8,'С основа'!J40,IF(Основа!D14=7,'С основа'!I40,IF(Основа!D14=6,'С основа'!H40,IF(Основа!D14=5,'С основа'!G40,IF(Основа!D14=4,'С основа'!F40,IF(Основа!D14=3,'С основа'!E40,IF(Основа!D14=2,'С основа'!D40,'С основа'!C40)))))))))</f>
        <v>96.071947574399985</v>
      </c>
      <c r="M14" s="22">
        <f>IF(Основа!D14&gt;=10,'С основа'!L41,IF(Основа!D14=9,'С основа'!K41,IF(Основа!D14=8,'С основа'!J41,IF(Основа!D14=7,'С основа'!I41,IF(Основа!D14=6,'С основа'!H41,IF(Основа!D14=5,'С основа'!G41,IF(Основа!D14=4,'С основа'!F41,IF(Основа!D14=3,'С основа'!E41,IF(Основа!D14=2,'С основа'!D41,'С основа'!C41)))))))))</f>
        <v>94.150508622911985</v>
      </c>
      <c r="N14" s="22">
        <f>IF(Основа!D14&gt;=10,'С основа'!L42,IF(Основа!D14=9,'С основа'!K42,IF(Основа!D14=8,'С основа'!J42,IF(Основа!D14=7,'С основа'!I42,IF(Основа!D14=6,'С основа'!H42,IF(Основа!D14=5,'С основа'!G42,IF(Основа!D14=4,'С основа'!F42,IF(Основа!D14=3,'С основа'!E42,IF(Основа!D14=2,'С основа'!D42,'С основа'!C42)))))))))</f>
        <v>92.267498450453743</v>
      </c>
      <c r="O14" s="22">
        <f>IF(Основа!D14&gt;=10,'С основа'!L43,IF(Основа!D14=9,'С основа'!K43,IF(Основа!D14=8,'С основа'!J43,IF(Основа!D14=7,'С основа'!I43,IF(Основа!D14=6,'С основа'!H43,IF(Основа!D14=5,'С основа'!G43,IF(Основа!D14=4,'С основа'!F43,IF(Основа!D14=3,'С основа'!E43,IF(Основа!D14=2,'С основа'!D43,'С основа'!C43)))))))))</f>
        <v>90.422148481444665</v>
      </c>
      <c r="P14" s="22">
        <f>IF(Основа!D14&gt;=10,'С основа'!L44,IF(Основа!D14=9,'С основа'!K44,IF(Основа!D14=8,'С основа'!J44,IF(Основа!D14=7,'С основа'!I44,IF(Основа!D14=6,'С основа'!H44,IF(Основа!D14=5,'С основа'!G44,IF(Основа!D14=4,'С основа'!F44,IF(Основа!D14=3,'С основа'!E44,IF(Основа!D14=2,'С основа'!D44,'С основа'!C44)))))))))</f>
        <v>88.613705511815766</v>
      </c>
    </row>
    <row r="15" spans="1:21" ht="24.95" customHeight="1" x14ac:dyDescent="0.25">
      <c r="A15" s="48" t="s">
        <v>78</v>
      </c>
      <c r="B15" s="29">
        <f>IF(Сырьё!K$3&gt;=20,Основа!P15,IF(Сырьё!K$3&gt;=16,Основа!O15,IF(Сырьё!K$3&gt;=12,Основа!N15,IF(Сырьё!K$3&gt;=8,Основа!M15,IF(Сырьё!K$3&gt;=4,Основа!L15,Основа!K15)))))</f>
        <v>111.43637588571428</v>
      </c>
      <c r="C15" s="29">
        <f t="shared" si="1"/>
        <v>11143.637588571428</v>
      </c>
      <c r="D15" s="30">
        <v>0</v>
      </c>
      <c r="E15" s="29">
        <f t="shared" si="2"/>
        <v>0</v>
      </c>
      <c r="F15" s="13" t="s">
        <v>14</v>
      </c>
      <c r="G15" s="13" t="s">
        <v>15</v>
      </c>
      <c r="H15" s="13" t="s">
        <v>16</v>
      </c>
      <c r="I15" s="13" t="s">
        <v>18</v>
      </c>
      <c r="J15" s="1"/>
      <c r="K15" s="22">
        <f>IF(Основа!D15&gt;=10,'С основа'!L45,IF(Основа!D15=9,'С основа'!#REF!,IF(Основа!D15=8,'С основа'!#REF!,IF(Основа!D15=7,'С основа'!I45,IF(Основа!D15=6,'С основа'!H45,IF(Основа!D15=5,'С основа'!G45,IF(Основа!D15=4,'С основа'!F45,IF(Основа!D15=3,'С основа'!E45,IF(Основа!D15=2,'С основа'!D45,'С основа'!C45)))))))))</f>
        <v>111.43637588571428</v>
      </c>
      <c r="L15" s="22">
        <f>IF(Основа!D15&gt;=10,'С основа'!L46,IF(Основа!D15=9,'С основа'!K46,IF(Основа!D15=8,'С основа'!J46,IF(Основа!D15=7,'С основа'!I46,IF(Основа!D15=6,'С основа'!H46,IF(Основа!D15=5,'С основа'!G46,IF(Основа!D15=4,'С основа'!F46,IF(Основа!D15=3,'С основа'!E46,IF(Основа!D15=2,'С основа'!D46,'С основа'!C46)))))))))</f>
        <v>109.20764836799999</v>
      </c>
      <c r="M15" s="22">
        <f>IF(Основа!D15&gt;=10,'С основа'!L47,IF(Основа!D15=9,'С основа'!K47,IF(Основа!D15=8,'С основа'!J47,IF(Основа!D15=7,'С основа'!I47,IF(Основа!D15=6,'С основа'!H47,IF(Основа!D15=5,'С основа'!G47,IF(Основа!D15=4,'С основа'!F47,IF(Основа!D15=3,'С основа'!E47,IF(Основа!D15=2,'С основа'!D47,'С основа'!C47)))))))))</f>
        <v>107.02349540063999</v>
      </c>
      <c r="N15" s="22">
        <f>IF(Основа!D15&gt;=10,'С основа'!L48,IF(Основа!D15=9,'С основа'!K48,IF(Основа!D15=8,'С основа'!J48,IF(Основа!D15=7,'С основа'!I48,IF(Основа!D15=6,'С основа'!H48,IF(Основа!D15=5,'С основа'!G48,IF(Основа!D15=4,'С основа'!F48,IF(Основа!D15=3,'С основа'!E48,IF(Основа!D15=2,'С основа'!D48,'С основа'!C48)))))))))</f>
        <v>104.88302549262718</v>
      </c>
      <c r="O15" s="22">
        <f>IF(Основа!D15&gt;=10,'С основа'!L49,IF(Основа!D15=9,'С основа'!K49,IF(Основа!D15=8,'С основа'!J49,IF(Основа!D15=7,'С основа'!I49,IF(Основа!D15=6,'С основа'!H49,IF(Основа!D15=5,'С основа'!G49,IF(Основа!D15=4,'С основа'!F49,IF(Основа!D15=3,'С основа'!E49,IF(Основа!D15=2,'С основа'!D49,'С основа'!C49)))))))))</f>
        <v>102.78536498277464</v>
      </c>
      <c r="P15" s="22">
        <f>IF(Основа!D15&gt;=10,'С основа'!L50,IF(Основа!D15=9,'С основа'!K50,IF(Основа!D15=8,'С основа'!J50,IF(Основа!D15=7,'С основа'!I50,IF(Основа!D15=6,'С основа'!H50,IF(Основа!D15=5,'С основа'!G50,IF(Основа!D15=4,'С основа'!F50,IF(Основа!D15=3,'С основа'!E50,IF(Основа!D15=2,'С основа'!D50,'С основа'!C50)))))))))</f>
        <v>100.72965768311914</v>
      </c>
    </row>
    <row r="16" spans="1:21" ht="24.95" customHeight="1" thickBot="1" x14ac:dyDescent="0.3">
      <c r="A16" s="50" t="s">
        <v>79</v>
      </c>
      <c r="B16" s="51">
        <f>IF(Сырьё!K$3&gt;=20,Основа!P16,IF(Сырьё!K$3&gt;=16,Основа!O16,IF(Сырьё!K$3&gt;=12,Основа!N16,IF(Сырьё!K$3&gt;=8,Основа!M16,IF(Сырьё!K$3&gt;=4,Основа!L16,Основа!K16)))))</f>
        <v>124.84015220571428</v>
      </c>
      <c r="C16" s="51">
        <f t="shared" si="1"/>
        <v>12484.015220571428</v>
      </c>
      <c r="D16" s="17">
        <v>0</v>
      </c>
      <c r="E16" s="51">
        <f t="shared" si="2"/>
        <v>0</v>
      </c>
      <c r="F16" s="13" t="s">
        <v>14</v>
      </c>
      <c r="G16" s="13" t="s">
        <v>15</v>
      </c>
      <c r="H16" s="13" t="s">
        <v>16</v>
      </c>
      <c r="I16" s="13" t="s">
        <v>18</v>
      </c>
      <c r="J16" s="1"/>
      <c r="K16" s="22">
        <f>IF(Основа!D16&gt;=10,'С основа'!L51,IF(Основа!D16=9,'С основа'!#REF!,IF(Основа!D16=8,'С основа'!#REF!,IF(Основа!D16=7,'С основа'!I51,IF(Основа!D16=6,'С основа'!H51,IF(Основа!D16=5,'С основа'!G51,IF(Основа!D16=4,'С основа'!F51,IF(Основа!D16=3,'С основа'!E51,IF(Основа!D16=2,'С основа'!D51,'С основа'!C51)))))))))</f>
        <v>124.84015220571428</v>
      </c>
      <c r="L16" s="22">
        <f>IF(Основа!D16&gt;=10,'С основа'!L52,IF(Основа!D16=9,'С основа'!K52,IF(Основа!D16=8,'С основа'!J52,IF(Основа!D16=7,'С основа'!I52,IF(Основа!D16=6,'С основа'!H52,IF(Основа!D16=5,'С основа'!G52,IF(Основа!D16=4,'С основа'!F52,IF(Основа!D16=3,'С основа'!E52,IF(Основа!D16=2,'С основа'!D52,'С основа'!C52)))))))))</f>
        <v>122.34334916159999</v>
      </c>
      <c r="M16" s="22">
        <f>IF(Основа!D16&gt;=10,'С основа'!L53,IF(Основа!D16=9,'С основа'!K53,IF(Основа!D16=8,'С основа'!J53,IF(Основа!D16=7,'С основа'!I53,IF(Основа!D16=6,'С основа'!H53,IF(Основа!D16=5,'С основа'!G53,IF(Основа!D16=4,'С основа'!F53,IF(Основа!D16=3,'С основа'!E53,IF(Основа!D16=2,'С основа'!D53,'С основа'!C53)))))))))</f>
        <v>119.89648217836799</v>
      </c>
      <c r="N16" s="22">
        <f>IF(Основа!D16&gt;=10,'С основа'!L54,IF(Основа!D16=9,'С основа'!K54,IF(Основа!D16=8,'С основа'!J54,IF(Основа!D16=7,'С основа'!I54,IF(Основа!D16=6,'С основа'!H54,IF(Основа!D16=5,'С основа'!G54,IF(Основа!D16=4,'С основа'!F54,IF(Основа!D16=3,'С основа'!E54,IF(Основа!D16=2,'С основа'!D54,'С основа'!C54)))))))))</f>
        <v>117.49855253480062</v>
      </c>
      <c r="O16" s="22">
        <f>IF(Основа!D16&gt;=10,'С основа'!L55,IF(Основа!D16=9,'С основа'!K55,IF(Основа!D16=8,'С основа'!J55,IF(Основа!D16=7,'С основа'!I55,IF(Основа!D16=6,'С основа'!H55,IF(Основа!D16=5,'С основа'!G55,IF(Основа!D16=4,'С основа'!F55,IF(Основа!D16=3,'С основа'!E55,IF(Основа!D16=2,'С основа'!D55,'С основа'!C55)))))))))</f>
        <v>115.14858148410461</v>
      </c>
      <c r="P16" s="22">
        <f>IF(Основа!D16&gt;=10,'С основа'!L56,IF(Основа!D16=9,'С основа'!K56,IF(Основа!D16=8,'С основа'!J56,IF(Основа!D16=7,'С основа'!I56,IF(Основа!D16=6,'С основа'!H56,IF(Основа!D16=5,'С основа'!G56,IF(Основа!D16=4,'С основа'!F56,IF(Основа!D16=3,'С основа'!E56,IF(Основа!D16=2,'С основа'!D56,'С основа'!C56)))))))))</f>
        <v>112.84560985442252</v>
      </c>
      <c r="R16" s="13" t="s">
        <v>14</v>
      </c>
      <c r="S16" s="13" t="s">
        <v>15</v>
      </c>
      <c r="T16" s="13" t="s">
        <v>16</v>
      </c>
      <c r="U16" s="13" t="s">
        <v>18</v>
      </c>
    </row>
    <row r="17" spans="1:21" ht="35.1" customHeight="1" thickBot="1" x14ac:dyDescent="0.3">
      <c r="A17" s="115" t="s">
        <v>80</v>
      </c>
      <c r="B17" s="116"/>
      <c r="C17" s="116"/>
      <c r="D17" s="116"/>
      <c r="E17" s="116"/>
      <c r="F17" s="116"/>
      <c r="G17" s="116"/>
      <c r="H17" s="116"/>
      <c r="I17" s="117"/>
    </row>
    <row r="18" spans="1:21" ht="24.95" customHeight="1" x14ac:dyDescent="0.25">
      <c r="A18" s="47" t="s">
        <v>81</v>
      </c>
      <c r="B18" s="11">
        <f>IF(Сырьё!K$3&gt;=20,Основа!P18,IF(Сырьё!K$3&gt;=16,Основа!O18,IF(Сырьё!K$3&gt;=12,Основа!N18,IF(Сырьё!K$3&gt;=8,Основа!M18,IF(Сырьё!K$3&gt;=4,Основа!L18,Основа!K18)))))</f>
        <v>36.264578571428565</v>
      </c>
      <c r="C18" s="11">
        <f t="shared" ref="C18:C26" si="3">B18*128</f>
        <v>4641.8660571428563</v>
      </c>
      <c r="D18" s="12">
        <v>0</v>
      </c>
      <c r="E18" s="11">
        <f t="shared" ref="E18:E26" si="4">C18*D18</f>
        <v>0</v>
      </c>
      <c r="F18" s="13" t="s">
        <v>14</v>
      </c>
      <c r="G18" s="13" t="s">
        <v>15</v>
      </c>
      <c r="H18" s="19" t="s">
        <v>22</v>
      </c>
      <c r="I18" s="13" t="s">
        <v>18</v>
      </c>
      <c r="K18" s="22">
        <f>IF(Основа!D18&gt;=10,'С основа'!L58,IF(Основа!D18=9,'С основа'!#REF!,IF(Основа!D18=8,'С основа'!#REF!,IF(Основа!D18=7,'С основа'!I58,IF(Основа!D18=6,'С основа'!H58,IF(Основа!D18=5,'С основа'!G58,IF(Основа!D18=4,'С основа'!F58,IF(Основа!D18=3,'С основа'!E58,IF(Основа!D18=2,'С основа'!D58,'С основа'!C58)))))))))</f>
        <v>36.264578571428565</v>
      </c>
      <c r="L18" s="22">
        <f>IF(Основа!D18&gt;=10,'С основа'!L59,IF(Основа!D18=9,'С основа'!K59,IF(Основа!D18=8,'С основа'!J59,IF(Основа!D18=7,'С основа'!I59,IF(Основа!D18=6,'С основа'!H59,IF(Основа!D18=5,'С основа'!G59,IF(Основа!D18=4,'С основа'!F59,IF(Основа!D18=3,'С основа'!E59,IF(Основа!D18=2,'С основа'!D59,'С основа'!C59)))))))))</f>
        <v>35.539286999999995</v>
      </c>
      <c r="M18" s="22">
        <f>IF(Основа!D18&gt;=10,'С основа'!L60,IF(Основа!D18=9,'С основа'!K60,IF(Основа!D18=8,'С основа'!J60,IF(Основа!D18=7,'С основа'!I60,IF(Основа!D18=6,'С основа'!H60,IF(Основа!D18=5,'С основа'!G60,IF(Основа!D18=4,'С основа'!F60,IF(Основа!D18=3,'С основа'!E60,IF(Основа!D18=2,'С основа'!D60,'С основа'!C60)))))))))</f>
        <v>34.828501259999996</v>
      </c>
      <c r="N18" s="22">
        <f>IF(Основа!D18&gt;=10,'С основа'!L61,IF(Основа!D18=9,'С основа'!K61,IF(Основа!D18=8,'С основа'!J61,IF(Основа!D18=7,'С основа'!I61,IF(Основа!D18=6,'С основа'!H61,IF(Основа!D18=5,'С основа'!G61,IF(Основа!D18=4,'С основа'!F61,IF(Основа!D18=3,'С основа'!E61,IF(Основа!D18=2,'С основа'!D61,'С основа'!C61)))))))))</f>
        <v>34.131931234799993</v>
      </c>
      <c r="O18" s="22">
        <f>IF(Основа!D18&gt;=10,'С основа'!L62,IF(Основа!D18=9,'С основа'!K62,IF(Основа!D18=8,'С основа'!J62,IF(Основа!D18=7,'С основа'!I62,IF(Основа!D18=6,'С основа'!H62,IF(Основа!D18=5,'С основа'!G62,IF(Основа!D18=4,'С основа'!F62,IF(Основа!D18=3,'С основа'!E62,IF(Основа!D18=2,'С основа'!D62,'С основа'!C62)))))))))</f>
        <v>33.449292610103996</v>
      </c>
      <c r="P18" s="22">
        <f>IF(Основа!D18&gt;=10,'С основа'!L63,IF(Основа!D18=9,'С основа'!K63,IF(Основа!D18=8,'С основа'!J63,IF(Основа!D18=7,'С основа'!I63,IF(Основа!D18=6,'С основа'!H63,IF(Основа!D18=5,'С основа'!G63,IF(Основа!D18=4,'С основа'!F63,IF(Основа!D18=3,'С основа'!E63,IF(Основа!D18=2,'С основа'!D63,'С основа'!C63)))))))))</f>
        <v>32.780306757901919</v>
      </c>
      <c r="R18" s="20" t="s">
        <v>23</v>
      </c>
      <c r="S18" s="20" t="s">
        <v>24</v>
      </c>
      <c r="T18" s="21" t="s">
        <v>25</v>
      </c>
      <c r="U18" s="21" t="s">
        <v>26</v>
      </c>
    </row>
    <row r="19" spans="1:21" ht="24.95" customHeight="1" x14ac:dyDescent="0.25">
      <c r="A19" s="48" t="s">
        <v>82</v>
      </c>
      <c r="B19" s="29">
        <f>IF(Сырьё!K$3&gt;=20,Основа!P19,IF(Сырьё!K$3&gt;=16,Основа!O19,IF(Сырьё!K$3&gt;=12,Основа!N19,IF(Сырьё!K$3&gt;=8,Основа!M19,IF(Сырьё!K$3&gt;=4,Основа!L19,Основа!K19)))))</f>
        <v>50.219382445714281</v>
      </c>
      <c r="C19" s="29">
        <f t="shared" si="3"/>
        <v>6428.080953051428</v>
      </c>
      <c r="D19" s="30">
        <v>0</v>
      </c>
      <c r="E19" s="29">
        <f t="shared" si="4"/>
        <v>0</v>
      </c>
      <c r="F19" s="13" t="s">
        <v>14</v>
      </c>
      <c r="G19" s="13" t="s">
        <v>15</v>
      </c>
      <c r="H19" s="37" t="s">
        <v>22</v>
      </c>
      <c r="I19" s="13" t="s">
        <v>18</v>
      </c>
      <c r="K19" s="22">
        <f>IF(Основа!D19&gt;=10,'С основа'!L64,IF(Основа!D19=9,'С основа'!K64,IF(Основа!D19=8,'С основа'!J64,IF(Основа!D19=7,'С основа'!I64,IF(Основа!D19=6,'С основа'!H64,IF(Основа!D19=5,'С основа'!G64,IF(Основа!D19=4,'С основа'!F64,IF(Основа!D19=3,'С основа'!E64,IF(Основа!D19=2,'С основа'!D64,'С основа'!C64)))))))))</f>
        <v>50.219382445714281</v>
      </c>
      <c r="L19" s="22">
        <f>IF(Основа!D19&gt;=10,'С основа'!L65,IF(Основа!D19=9,'С основа'!K65,IF(Основа!D19=8,'С основа'!J65,IF(Основа!D19=7,'С основа'!I65,IF(Основа!D19=6,'С основа'!H65,IF(Основа!D19=5,'С основа'!G65,IF(Основа!D19=4,'С основа'!F65,IF(Основа!D19=3,'С основа'!E65,IF(Основа!D19=2,'С основа'!D65,'С основа'!C65)))))))))</f>
        <v>49.214994796799992</v>
      </c>
      <c r="M19" s="22">
        <f>IF(Основа!D19&gt;=10,'С основа'!L66,IF(Основа!D19=9,'С основа'!K66,IF(Основа!D19=8,'С основа'!J66,IF(Основа!D19=7,'С основа'!I66,IF(Основа!D19=6,'С основа'!H66,IF(Основа!D19=5,'С основа'!G66,IF(Основа!D19=4,'С основа'!F66,IF(Основа!D19=3,'С основа'!E66,IF(Основа!D19=2,'С основа'!D66,'С основа'!C66)))))))))</f>
        <v>48.230694900863995</v>
      </c>
      <c r="N19" s="22">
        <f>IF(Основа!D19&gt;=10,'С основа'!L67,IF(Основа!D19=9,'С основа'!K67,IF(Основа!D19=8,'С основа'!J67,IF(Основа!D19=7,'С основа'!I67,IF(Основа!D19=6,'С основа'!H67,IF(Основа!D19=5,'С основа'!G67,IF(Основа!D19=4,'С основа'!F67,IF(Основа!D19=3,'С основа'!E67,IF(Основа!D19=2,'С основа'!D67,'С основа'!C67)))))))))</f>
        <v>47.266081002846711</v>
      </c>
      <c r="O19" s="22">
        <f>IF(Основа!D19&gt;=10,'С основа'!L68,IF(Основа!D19=9,'С основа'!K68,IF(Основа!D19=8,'С основа'!J68,IF(Основа!D19=7,'С основа'!I68,IF(Основа!D19=6,'С основа'!H68,IF(Основа!D19=5,'С основа'!G68,IF(Основа!D19=4,'С основа'!F68,IF(Основа!D19=3,'С основа'!E68,IF(Основа!D19=2,'С основа'!D68,'С основа'!C68)))))))))</f>
        <v>46.320759382789774</v>
      </c>
      <c r="P19" s="22">
        <f>IF(Основа!D19&gt;=10,'С основа'!L69,IF(Основа!D19=9,'С основа'!K69,IF(Основа!D19=8,'С основа'!J69,IF(Основа!D19=7,'С основа'!I69,IF(Основа!D19=6,'С основа'!H69,IF(Основа!D19=5,'С основа'!G69,IF(Основа!D19=4,'С основа'!F69,IF(Основа!D19=3,'С основа'!E69,IF(Основа!D19=2,'С основа'!D69,'С основа'!C69)))))))))</f>
        <v>45.394344195133975</v>
      </c>
      <c r="R19" s="20" t="s">
        <v>28</v>
      </c>
      <c r="S19" s="20" t="s">
        <v>29</v>
      </c>
      <c r="T19" s="21" t="s">
        <v>22</v>
      </c>
      <c r="U19" s="21" t="s">
        <v>30</v>
      </c>
    </row>
    <row r="20" spans="1:21" ht="24.95" customHeight="1" x14ac:dyDescent="0.25">
      <c r="A20" s="49" t="s">
        <v>83</v>
      </c>
      <c r="B20" s="36">
        <f>IF(Сырьё!K$3&gt;=20,Основа!P20,IF(Сырьё!K$3&gt;=16,Основа!O20,IF(Сырьё!K$3&gt;=12,Основа!N20,IF(Сырьё!K$3&gt;=8,Основа!M20,IF(Сырьё!K$3&gt;=4,Основа!L20,Основа!K20)))))</f>
        <v>56.921270605714284</v>
      </c>
      <c r="C20" s="36">
        <f t="shared" si="3"/>
        <v>7285.9226375314283</v>
      </c>
      <c r="D20" s="30">
        <v>0</v>
      </c>
      <c r="E20" s="36">
        <f t="shared" si="4"/>
        <v>0</v>
      </c>
      <c r="F20" s="13" t="s">
        <v>14</v>
      </c>
      <c r="G20" s="13" t="s">
        <v>15</v>
      </c>
      <c r="H20" s="37" t="s">
        <v>22</v>
      </c>
      <c r="I20" s="13" t="s">
        <v>18</v>
      </c>
      <c r="K20" s="22">
        <f>IF(Основа!D20&gt;=10,'С основа'!L70,IF(Основа!D20=9,'С основа'!K70,IF(Основа!D20=8,'С основа'!J70,IF(Основа!D20=7,'С основа'!I70,IF(Основа!D20=6,'С основа'!H70,IF(Основа!D20=5,'С основа'!G70,IF(Основа!D20=4,'С основа'!F70,IF(Основа!D20=3,'С основа'!E70,IF(Основа!D20=2,'С основа'!D70,'С основа'!C70)))))))))</f>
        <v>56.921270605714284</v>
      </c>
      <c r="L20" s="22">
        <f>IF(Основа!D20&gt;=10,'С основа'!L71,IF(Основа!D20=9,'С основа'!K71,IF(Основа!D20=8,'С основа'!J71,IF(Основа!D20=7,'С основа'!I71,IF(Основа!D20=6,'С основа'!H71,IF(Основа!D20=5,'С основа'!G71,IF(Основа!D20=4,'С основа'!F71,IF(Основа!D20=3,'С основа'!E71,IF(Основа!D20=2,'С основа'!D71,'С основа'!C71)))))))))</f>
        <v>55.782845193599996</v>
      </c>
      <c r="M20" s="22">
        <f>IF(Основа!D20&gt;=10,'С основа'!L72,IF(Основа!D20=9,'С основа'!K72,IF(Основа!D20=8,'С основа'!J72,IF(Основа!D20=7,'С основа'!I72,IF(Основа!D20=6,'С основа'!H72,IF(Основа!D20=5,'С основа'!G72,IF(Основа!D20=4,'С основа'!F72,IF(Основа!D20=3,'С основа'!E72,IF(Основа!D20=2,'С основа'!D72,'С основа'!C72)))))))))</f>
        <v>54.667188289727996</v>
      </c>
      <c r="N20" s="22">
        <f>IF(Основа!D20&gt;=10,'С основа'!L73,IF(Основа!D20=9,'С основа'!K73,IF(Основа!D20=8,'С основа'!J73,IF(Основа!D20=7,'С основа'!I73,IF(Основа!D20=6,'С основа'!H73,IF(Основа!D20=5,'С основа'!G73,IF(Основа!D20=4,'С основа'!F73,IF(Основа!D20=3,'С основа'!E73,IF(Основа!D20=2,'С основа'!D73,'С основа'!C73)))))))))</f>
        <v>53.573844523933438</v>
      </c>
      <c r="O20" s="22">
        <f>IF(Основа!D20&gt;=10,'С основа'!L74,IF(Основа!D20=9,'С основа'!K74,IF(Основа!D20=8,'С основа'!J74,IF(Основа!D20=7,'С основа'!I74,IF(Основа!D20=6,'С основа'!H74,IF(Основа!D20=5,'С основа'!G74,IF(Основа!D20=4,'С основа'!F74,IF(Основа!D20=3,'С основа'!E74,IF(Основа!D20=2,'С основа'!D74,'С основа'!C74)))))))))</f>
        <v>52.502367633454767</v>
      </c>
      <c r="P20" s="22">
        <f>IF(Основа!D20&gt;=10,'С основа'!L75,IF(Основа!D20=9,'С основа'!K75,IF(Основа!D20=8,'С основа'!J75,IF(Основа!D20=7,'С основа'!I75,IF(Основа!D20=6,'С основа'!H75,IF(Основа!D20=5,'С основа'!G75,IF(Основа!D20=4,'С основа'!F75,IF(Основа!D20=3,'С основа'!E75,IF(Основа!D20=2,'С основа'!D75,'С основа'!C75)))))))))</f>
        <v>51.452320280785671</v>
      </c>
      <c r="R20" s="20"/>
      <c r="S20" s="20" t="s">
        <v>32</v>
      </c>
      <c r="T20" s="21"/>
      <c r="U20" s="21" t="s">
        <v>33</v>
      </c>
    </row>
    <row r="21" spans="1:21" ht="24.95" customHeight="1" x14ac:dyDescent="0.25">
      <c r="A21" s="48" t="s">
        <v>84</v>
      </c>
      <c r="B21" s="29">
        <f>IF(Сырьё!K$3&gt;=20,Основа!P21,IF(Сырьё!K$3&gt;=16,Основа!O21,IF(Сырьё!K$3&gt;=12,Основа!N21,IF(Сырьё!K$3&gt;=8,Основа!M21,IF(Сырьё!K$3&gt;=4,Основа!L21,Основа!K21)))))</f>
        <v>63.623158765714287</v>
      </c>
      <c r="C21" s="29">
        <f t="shared" si="3"/>
        <v>8143.7643220114287</v>
      </c>
      <c r="D21" s="30">
        <v>0</v>
      </c>
      <c r="E21" s="29">
        <f t="shared" si="4"/>
        <v>0</v>
      </c>
      <c r="F21" s="13" t="s">
        <v>14</v>
      </c>
      <c r="G21" s="13" t="s">
        <v>15</v>
      </c>
      <c r="H21" s="37" t="s">
        <v>22</v>
      </c>
      <c r="I21" s="13" t="s">
        <v>18</v>
      </c>
      <c r="K21" s="22">
        <f>IF(Основа!D21&gt;=10,'С основа'!L76,IF(Основа!D21=9,'С основа'!K76,IF(Основа!D21=8,'С основа'!J76,IF(Основа!D21=7,'С основа'!I76,IF(Основа!D21=6,'С основа'!H76,IF(Основа!D21=5,'С основа'!G76,IF(Основа!D21=4,'С основа'!F76,IF(Основа!D21=3,'С основа'!E76,IF(Основа!D21=2,'С основа'!D76,'С основа'!C76)))))))))</f>
        <v>63.623158765714287</v>
      </c>
      <c r="L21" s="22">
        <f>IF(Основа!D21&gt;=10,'С основа'!L77,IF(Основа!D21=9,'С основа'!K77,IF(Основа!D21=8,'С основа'!J77,IF(Основа!D21=7,'С основа'!I77,IF(Основа!D21=6,'С основа'!H77,IF(Основа!D21=5,'С основа'!G77,IF(Основа!D21=4,'С основа'!F77,IF(Основа!D21=3,'С основа'!E77,IF(Основа!D21=2,'С основа'!D77,'С основа'!C77)))))))))</f>
        <v>62.350695590400001</v>
      </c>
      <c r="M21" s="22">
        <f>IF(Основа!D21&gt;=10,'С основа'!L78,IF(Основа!D21=9,'С основа'!K78,IF(Основа!D21=8,'С основа'!J78,IF(Основа!D21=7,'С основа'!I78,IF(Основа!D21=6,'С основа'!H78,IF(Основа!D21=5,'С основа'!G78,IF(Основа!D21=4,'С основа'!F78,IF(Основа!D21=3,'С основа'!E78,IF(Основа!D21=2,'С основа'!D78,'С основа'!C78)))))))))</f>
        <v>61.103681678591997</v>
      </c>
      <c r="N21" s="22">
        <f>IF(Основа!D21&gt;=10,'С основа'!L79,IF(Основа!D21=9,'С основа'!K79,IF(Основа!D21=8,'С основа'!J79,IF(Основа!D21=7,'С основа'!I79,IF(Основа!D21=6,'С основа'!H79,IF(Основа!D21=5,'С основа'!G79,IF(Основа!D21=4,'С основа'!F79,IF(Основа!D21=3,'С основа'!E79,IF(Основа!D21=2,'С основа'!D79,'С основа'!C79)))))))))</f>
        <v>59.881608045020158</v>
      </c>
      <c r="O21" s="22">
        <f>IF(Основа!D21&gt;=10,'С основа'!L80,IF(Основа!D21=9,'С основа'!K80,IF(Основа!D21=8,'С основа'!J80,IF(Основа!D21=7,'С основа'!I80,IF(Основа!D21=6,'С основа'!H80,IF(Основа!D21=5,'С основа'!G80,IF(Основа!D21=4,'С основа'!F80,IF(Основа!D21=3,'С основа'!E80,IF(Основа!D21=2,'С основа'!D80,'С основа'!C80)))))))))</f>
        <v>58.683975884119754</v>
      </c>
      <c r="P21" s="22">
        <f>IF(Основа!D21&gt;=10,'С основа'!L81,IF(Основа!D21=9,'С основа'!K81,IF(Основа!D21=8,'С основа'!J81,IF(Основа!D21=7,'С основа'!I81,IF(Основа!D21=6,'С основа'!H81,IF(Основа!D21=5,'С основа'!G81,IF(Основа!D21=4,'С основа'!F81,IF(Основа!D21=3,'С основа'!E81,IF(Основа!D21=2,'С основа'!D81,'С основа'!C81)))))))))</f>
        <v>57.510296366437359</v>
      </c>
      <c r="R21" s="24"/>
      <c r="S21" s="24"/>
      <c r="T21" s="24"/>
      <c r="U21" s="21" t="s">
        <v>37</v>
      </c>
    </row>
    <row r="22" spans="1:21" ht="24.95" customHeight="1" x14ac:dyDescent="0.25">
      <c r="A22" s="49" t="s">
        <v>85</v>
      </c>
      <c r="B22" s="36">
        <f>IF(Сырьё!K$3&gt;=20,Основа!P22,IF(Сырьё!K$3&gt;=16,Основа!O22,IF(Сырьё!K$3&gt;=12,Основа!N22,IF(Сырьё!K$3&gt;=8,Основа!M22,IF(Сырьё!K$3&gt;=4,Основа!L22,Основа!K22)))))</f>
        <v>70.32504692571429</v>
      </c>
      <c r="C22" s="36">
        <f t="shared" si="3"/>
        <v>9001.6060064914291</v>
      </c>
      <c r="D22" s="30">
        <v>0</v>
      </c>
      <c r="E22" s="36">
        <f t="shared" si="4"/>
        <v>0</v>
      </c>
      <c r="F22" s="13" t="s">
        <v>14</v>
      </c>
      <c r="G22" s="13" t="s">
        <v>15</v>
      </c>
      <c r="H22" s="37" t="s">
        <v>22</v>
      </c>
      <c r="I22" s="13" t="s">
        <v>18</v>
      </c>
      <c r="K22" s="22">
        <f>IF(Основа!D22&gt;=10,'С основа'!L82,IF(Основа!D22=9,'С основа'!K82,IF(Основа!D22=8,'С основа'!J82,IF(Основа!D22=7,'С основа'!I82,IF(Основа!D22=6,'С основа'!H82,IF(Основа!D22=5,'С основа'!G82,IF(Основа!D22=4,'С основа'!F82,IF(Основа!D22=3,'С основа'!E82,IF(Основа!D22=2,'С основа'!D82,'С основа'!C82)))))))))</f>
        <v>70.32504692571429</v>
      </c>
      <c r="L22" s="22">
        <f>IF(Основа!D22&gt;=10,'С основа'!L83,IF(Основа!D22=9,'С основа'!K83,IF(Основа!D22=8,'С основа'!J83,IF(Основа!D22=7,'С основа'!I83,IF(Основа!D22=6,'С основа'!H83,IF(Основа!D22=5,'С основа'!G83,IF(Основа!D22=4,'С основа'!F83,IF(Основа!D22=3,'С основа'!E83,IF(Основа!D22=2,'С основа'!D83,'С основа'!C83)))))))))</f>
        <v>68.918545987200005</v>
      </c>
      <c r="M22" s="22">
        <f>IF(Основа!D22&gt;=10,'С основа'!L84,IF(Основа!D22=9,'С основа'!K84,IF(Основа!D22=8,'С основа'!J84,IF(Основа!D22=7,'С основа'!I84,IF(Основа!D22=6,'С основа'!H84,IF(Основа!D22=5,'С основа'!G84,IF(Основа!D22=4,'С основа'!F84,IF(Основа!D22=3,'С основа'!E84,IF(Основа!D22=2,'С основа'!D84,'С основа'!C84)))))))))</f>
        <v>67.540175067456005</v>
      </c>
      <c r="N22" s="22">
        <f>IF(Основа!D22&gt;=10,'С основа'!L85,IF(Основа!D22=9,'С основа'!K85,IF(Основа!D22=8,'С основа'!J85,IF(Основа!D22=7,'С основа'!I85,IF(Основа!D22=6,'С основа'!H85,IF(Основа!D22=5,'С основа'!G85,IF(Основа!D22=4,'С основа'!F85,IF(Основа!D22=3,'С основа'!E85,IF(Основа!D22=2,'С основа'!D85,'С основа'!C85)))))))))</f>
        <v>66.189371566106885</v>
      </c>
      <c r="O22" s="22">
        <f>IF(Основа!D22&gt;=10,'С основа'!L86,IF(Основа!D22=9,'С основа'!K86,IF(Основа!D22=8,'С основа'!J86,IF(Основа!D22=7,'С основа'!I86,IF(Основа!D22=6,'С основа'!H86,IF(Основа!D22=5,'С основа'!G86,IF(Основа!D22=4,'С основа'!F86,IF(Основа!D22=3,'С основа'!E86,IF(Основа!D22=2,'С основа'!D86,'С основа'!C86)))))))))</f>
        <v>64.86558413478474</v>
      </c>
      <c r="P22" s="22">
        <f>IF(Основа!D22&gt;=10,'С основа'!L87,IF(Основа!D22=9,'С основа'!K87,IF(Основа!D22=8,'С основа'!J87,IF(Основа!D22=7,'С основа'!I87,IF(Основа!D22=6,'С основа'!H87,IF(Основа!D22=5,'С основа'!G87,IF(Основа!D22=4,'С основа'!F87,IF(Основа!D22=3,'С основа'!E87,IF(Основа!D22=2,'С основа'!D87,'С основа'!C87)))))))))</f>
        <v>63.568272452089047</v>
      </c>
    </row>
    <row r="23" spans="1:21" ht="24.95" customHeight="1" x14ac:dyDescent="0.25">
      <c r="A23" s="48" t="s">
        <v>86</v>
      </c>
      <c r="B23" s="29">
        <f>IF(Сырьё!K$3&gt;=20,Основа!P23,IF(Сырьё!K$3&gt;=16,Основа!O23,IF(Сырьё!K$3&gt;=12,Основа!N23,IF(Сырьё!K$3&gt;=8,Основа!M23,IF(Сырьё!K$3&gt;=4,Основа!L23,Основа!K23)))))</f>
        <v>83.728823245714281</v>
      </c>
      <c r="C23" s="29">
        <f t="shared" si="3"/>
        <v>10717.289375451428</v>
      </c>
      <c r="D23" s="30">
        <v>0</v>
      </c>
      <c r="E23" s="29">
        <f t="shared" si="4"/>
        <v>0</v>
      </c>
      <c r="F23" s="13" t="s">
        <v>14</v>
      </c>
      <c r="G23" s="13" t="s">
        <v>15</v>
      </c>
      <c r="H23" s="37" t="s">
        <v>22</v>
      </c>
      <c r="I23" s="13" t="s">
        <v>18</v>
      </c>
      <c r="K23" s="22">
        <f>IF(Основа!D23&gt;=10,'С основа'!L88,IF(Основа!D23=9,'С основа'!K88,IF(Основа!D23=8,'С основа'!J88,IF(Основа!D23=7,'С основа'!I88,IF(Основа!D23=6,'С основа'!H88,IF(Основа!D23=5,'С основа'!G88,IF(Основа!D23=4,'С основа'!F88,IF(Основа!D23=3,'С основа'!E88,IF(Основа!D23=2,'С основа'!D88,'С основа'!C88)))))))))</f>
        <v>83.728823245714281</v>
      </c>
      <c r="L23" s="22">
        <f>IF(Основа!D23&gt;=10,'С основа'!L89,IF(Основа!D23=9,'С основа'!K89,IF(Основа!D23=8,'С основа'!J89,IF(Основа!D23=7,'С основа'!I89,IF(Основа!D23=6,'С основа'!H89,IF(Основа!D23=5,'С основа'!G89,IF(Основа!D23=4,'С основа'!F89,IF(Основа!D23=3,'С основа'!E89,IF(Основа!D23=2,'С основа'!D89,'С основа'!C89)))))))))</f>
        <v>82.0542467808</v>
      </c>
      <c r="M23" s="22">
        <f>IF(Основа!D23&gt;=10,'С основа'!L90,IF(Основа!D23=9,'С основа'!K90,IF(Основа!D23=8,'С основа'!J90,IF(Основа!D23=7,'С основа'!I90,IF(Основа!D23=6,'С основа'!H90,IF(Основа!D23=5,'С основа'!G90,IF(Основа!D23=4,'С основа'!F90,IF(Основа!D23=3,'С основа'!E90,IF(Основа!D23=2,'С основа'!D90,'С основа'!C90)))))))))</f>
        <v>80.413161845183993</v>
      </c>
      <c r="N23" s="22">
        <f>IF(Основа!D23&gt;=10,'С основа'!L91,IF(Основа!D23=9,'С основа'!K91,IF(Основа!D23=8,'С основа'!J91,IF(Основа!D23=7,'С основа'!I91,IF(Основа!D23=6,'С основа'!H91,IF(Основа!D23=5,'С основа'!G91,IF(Основа!D23=4,'С основа'!F91,IF(Основа!D23=3,'С основа'!E91,IF(Основа!D23=2,'С основа'!D91,'С основа'!C91)))))))))</f>
        <v>78.804898608280311</v>
      </c>
      <c r="O23" s="22">
        <f>IF(Основа!D23&gt;=10,'С основа'!L92,IF(Основа!D23=9,'С основа'!K92,IF(Основа!D23=8,'С основа'!J92,IF(Основа!D23=7,'С основа'!I92,IF(Основа!D23=6,'С основа'!H92,IF(Основа!D23=5,'С основа'!G92,IF(Основа!D23=4,'С основа'!F92,IF(Основа!D23=3,'С основа'!E92,IF(Основа!D23=2,'С основа'!D92,'С основа'!C92)))))))))</f>
        <v>77.228800636114698</v>
      </c>
      <c r="P23" s="22">
        <f>IF(Основа!D23&gt;=10,'С основа'!L93,IF(Основа!D23=9,'С основа'!K93,IF(Основа!D23=8,'С основа'!J93,IF(Основа!D23=7,'С основа'!I93,IF(Основа!D23=6,'С основа'!H93,IF(Основа!D23=5,'С основа'!G93,IF(Основа!D23=4,'С основа'!F93,IF(Основа!D23=3,'С основа'!E93,IF(Основа!D23=2,'С основа'!D93,'С основа'!C93)))))))))</f>
        <v>75.68422462339241</v>
      </c>
    </row>
    <row r="24" spans="1:21" ht="24.95" customHeight="1" x14ac:dyDescent="0.25">
      <c r="A24" s="49" t="s">
        <v>87</v>
      </c>
      <c r="B24" s="36">
        <f>IF(Сырьё!K$3&gt;=20,Основа!P24,IF(Сырьё!K$3&gt;=16,Основа!O24,IF(Сырьё!K$3&gt;=12,Основа!N24,IF(Сырьё!K$3&gt;=8,Основа!M24,IF(Сырьё!K$3&gt;=4,Основа!L24,Основа!K24)))))</f>
        <v>97.132599565714273</v>
      </c>
      <c r="C24" s="36">
        <f t="shared" si="3"/>
        <v>12432.972744411427</v>
      </c>
      <c r="D24" s="30">
        <v>0</v>
      </c>
      <c r="E24" s="36">
        <f t="shared" si="4"/>
        <v>0</v>
      </c>
      <c r="F24" s="13" t="s">
        <v>14</v>
      </c>
      <c r="G24" s="13" t="s">
        <v>15</v>
      </c>
      <c r="H24" s="37" t="s">
        <v>22</v>
      </c>
      <c r="I24" s="13" t="s">
        <v>18</v>
      </c>
      <c r="K24" s="22">
        <f>IF(Основа!D24&gt;=10,'С основа'!L94,IF(Основа!D24=9,'С основа'!K94,IF(Основа!D24=8,'С основа'!J94,IF(Основа!D24=7,'С основа'!I94,IF(Основа!D24=6,'С основа'!H94,IF(Основа!D24=5,'С основа'!G94,IF(Основа!D24=4,'С основа'!F94,IF(Основа!D24=3,'С основа'!E94,IF(Основа!D24=2,'С основа'!D94,'С основа'!C94)))))))))</f>
        <v>97.132599565714273</v>
      </c>
      <c r="L24" s="22">
        <f>IF(Основа!D24&gt;=10,'С основа'!L95,IF(Основа!D24=9,'С основа'!K95,IF(Основа!D24=8,'С основа'!J95,IF(Основа!D24=7,'С основа'!I95,IF(Основа!D24=6,'С основа'!H95,IF(Основа!D24=5,'С основа'!G95,IF(Основа!D24=4,'С основа'!F95,IF(Основа!D24=3,'С основа'!E95,IF(Основа!D24=2,'С основа'!D95,'С основа'!C95)))))))))</f>
        <v>95.18994757439998</v>
      </c>
      <c r="M24" s="22">
        <f>IF(Основа!D24&gt;=10,'С основа'!L96,IF(Основа!D24=9,'С основа'!K96,IF(Основа!D24=8,'С основа'!J96,IF(Основа!D24=7,'С основа'!I96,IF(Основа!D24=6,'С основа'!H96,IF(Основа!D24=5,'С основа'!G96,IF(Основа!D24=4,'С основа'!F96,IF(Основа!D24=3,'С основа'!E96,IF(Основа!D24=2,'С основа'!D96,'С основа'!C96)))))))))</f>
        <v>93.286148622911981</v>
      </c>
      <c r="N24" s="22">
        <f>IF(Основа!D24&gt;=10,'С основа'!L97,IF(Основа!D24=9,'С основа'!K97,IF(Основа!D24=8,'С основа'!J97,IF(Основа!D24=7,'С основа'!I97,IF(Основа!D24=6,'С основа'!H97,IF(Основа!D24=5,'С основа'!G97,IF(Основа!D24=4,'С основа'!F97,IF(Основа!D24=3,'С основа'!E97,IF(Основа!D24=2,'С основа'!D97,'С основа'!C97)))))))))</f>
        <v>91.420425650453737</v>
      </c>
      <c r="O24" s="22">
        <f>IF(Основа!D24&gt;=10,'С основа'!L98,IF(Основа!D24=9,'С основа'!K98,IF(Основа!D24=8,'С основа'!J98,IF(Основа!D24=7,'С основа'!I98,IF(Основа!D24=6,'С основа'!H98,IF(Основа!D24=5,'С основа'!G98,IF(Основа!D24=4,'С основа'!F98,IF(Основа!D24=3,'С основа'!E98,IF(Основа!D24=2,'С основа'!D98,'С основа'!C98)))))))))</f>
        <v>89.592017137444657</v>
      </c>
      <c r="P24" s="22">
        <f>IF(Основа!D24&gt;=10,'С основа'!L99,IF(Основа!D24=9,'С основа'!K99,IF(Основа!D24=8,'С основа'!J99,IF(Основа!D24=7,'С основа'!I99,IF(Основа!D24=6,'С основа'!H99,IF(Основа!D24=5,'С основа'!G99,IF(Основа!D24=4,'С основа'!F99,IF(Основа!D24=3,'С основа'!E99,IF(Основа!D24=2,'С основа'!D99,'С основа'!C99)))))))))</f>
        <v>87.800176794695759</v>
      </c>
    </row>
    <row r="25" spans="1:21" ht="24.95" customHeight="1" x14ac:dyDescent="0.25">
      <c r="A25" s="48" t="s">
        <v>88</v>
      </c>
      <c r="B25" s="29">
        <f>IF(Сырьё!K$3&gt;=20,Основа!P25,IF(Сырьё!K$3&gt;=16,Основа!O25,IF(Сырьё!K$3&gt;=12,Основа!N25,IF(Сырьё!K$3&gt;=8,Основа!M25,IF(Сырьё!K$3&gt;=4,Основа!L25,Основа!K25)))))</f>
        <v>110.53637588571428</v>
      </c>
      <c r="C25" s="29">
        <f t="shared" si="3"/>
        <v>14148.656113371428</v>
      </c>
      <c r="D25" s="30">
        <v>0</v>
      </c>
      <c r="E25" s="29">
        <f t="shared" si="4"/>
        <v>0</v>
      </c>
      <c r="F25" s="13" t="s">
        <v>14</v>
      </c>
      <c r="G25" s="13" t="s">
        <v>15</v>
      </c>
      <c r="H25" s="37" t="s">
        <v>22</v>
      </c>
      <c r="I25" s="13" t="s">
        <v>18</v>
      </c>
      <c r="K25" s="22">
        <f>IF(Основа!D25&gt;=10,'С основа'!L100,IF(Основа!D25=9,'С основа'!K100,IF(Основа!D25=8,'С основа'!J100,IF(Основа!D25=7,'С основа'!I100,IF(Основа!D25=6,'С основа'!H100,IF(Основа!D25=5,'С основа'!G100,IF(Основа!D25=4,'С основа'!F100,IF(Основа!D25=3,'С основа'!E100,IF(Основа!D25=2,'С основа'!D100,'С основа'!C100)))))))))</f>
        <v>110.53637588571428</v>
      </c>
      <c r="L25" s="22">
        <f>IF(Основа!D25&gt;=10,'С основа'!L101,IF(Основа!D25=9,'С основа'!K101,IF(Основа!D25=8,'С основа'!J101,IF(Основа!D25=7,'С основа'!I101,IF(Основа!D25=6,'С основа'!H101,IF(Основа!D25=5,'С основа'!G101,IF(Основа!D25=4,'С основа'!F101,IF(Основа!D25=3,'С основа'!E101,IF(Основа!D25=2,'С основа'!D101,'С основа'!C101)))))))))</f>
        <v>108.32564836799999</v>
      </c>
      <c r="M25" s="22">
        <f>IF(Основа!D25&gt;=10,'С основа'!L102,IF(Основа!D25=9,'С основа'!K102,IF(Основа!D25=8,'С основа'!J102,IF(Основа!D25=7,'С основа'!I102,IF(Основа!D25=6,'С основа'!H102,IF(Основа!D25=5,'С основа'!G102,IF(Основа!D25=4,'С основа'!F102,IF(Основа!D25=3,'С основа'!E102,IF(Основа!D25=2,'С основа'!D102,'С основа'!C102)))))))))</f>
        <v>106.15913540063998</v>
      </c>
      <c r="N25" s="22">
        <f>IF(Основа!D25&gt;=10,'С основа'!L103,IF(Основа!D25=9,'С основа'!K103,IF(Основа!D25=8,'С основа'!J103,IF(Основа!D25=7,'С основа'!I103,IF(Основа!D25=6,'С основа'!H103,IF(Основа!D25=5,'С основа'!G103,IF(Основа!D25=4,'С основа'!F103,IF(Основа!D25=3,'С основа'!E103,IF(Основа!D25=2,'С основа'!D103,'С основа'!C103)))))))))</f>
        <v>104.03595269262718</v>
      </c>
      <c r="O25" s="22">
        <f>IF(Основа!D25&gt;=10,'С основа'!L104,IF(Основа!D25=9,'С основа'!K104,IF(Основа!D25=8,'С основа'!J104,IF(Основа!D25=7,'С основа'!I104,IF(Основа!D25=6,'С основа'!H104,IF(Основа!D25=5,'С основа'!G104,IF(Основа!D25=4,'С основа'!F104,IF(Основа!D25=3,'С основа'!E104,IF(Основа!D25=2,'С основа'!D104,'С основа'!C104)))))))))</f>
        <v>101.95523363877463</v>
      </c>
      <c r="P25" s="22">
        <f>IF(Основа!D25&gt;=10,'С основа'!L105,IF(Основа!D25=9,'С основа'!K105,IF(Основа!D25=8,'С основа'!J105,IF(Основа!D25=7,'С основа'!I105,IF(Основа!D25=6,'С основа'!H105,IF(Основа!D25=5,'С основа'!G105,IF(Основа!D25=4,'С основа'!F105,IF(Основа!D25=3,'С основа'!E105,IF(Основа!D25=2,'С основа'!D105,'С основа'!C105)))))))))</f>
        <v>99.916128965999135</v>
      </c>
    </row>
    <row r="26" spans="1:21" ht="24.95" customHeight="1" thickBot="1" x14ac:dyDescent="0.3">
      <c r="A26" s="50" t="s">
        <v>89</v>
      </c>
      <c r="B26" s="51">
        <f>IF(Сырьё!K$3&gt;=20,Основа!P26,IF(Сырьё!K$3&gt;=16,Основа!O26,IF(Сырьё!K$3&gt;=12,Основа!N26,IF(Сырьё!K$3&gt;=8,Основа!M26,IF(Сырьё!K$3&gt;=4,Основа!L26,Основа!K26)))))</f>
        <v>123.94015220571427</v>
      </c>
      <c r="C26" s="51">
        <f t="shared" si="3"/>
        <v>15864.339482331427</v>
      </c>
      <c r="D26" s="17">
        <v>0</v>
      </c>
      <c r="E26" s="51">
        <f t="shared" si="4"/>
        <v>0</v>
      </c>
      <c r="F26" s="13" t="s">
        <v>14</v>
      </c>
      <c r="G26" s="13" t="s">
        <v>15</v>
      </c>
      <c r="H26" s="23" t="s">
        <v>22</v>
      </c>
      <c r="I26" s="13" t="s">
        <v>18</v>
      </c>
      <c r="K26" s="22">
        <f>IF(Основа!D26&gt;=10,'С основа'!L106,IF(Основа!D26=9,'С основа'!K106,IF(Основа!D26=8,'С основа'!J106,IF(Основа!D26=7,'С основа'!I106,IF(Основа!D26=6,'С основа'!H106,IF(Основа!D26=5,'С основа'!G106,IF(Основа!D26=4,'С основа'!F106,IF(Основа!D26=3,'С основа'!E106,IF(Основа!D26=2,'С основа'!D106,'С основа'!C106)))))))))</f>
        <v>123.94015220571427</v>
      </c>
      <c r="L26" s="22">
        <f>IF(Основа!D26&gt;=10,'С основа'!L107,IF(Основа!D26=9,'С основа'!K107,IF(Основа!D26=8,'С основа'!J107,IF(Основа!D26=7,'С основа'!I107,IF(Основа!D26=6,'С основа'!H107,IF(Основа!D26=5,'С основа'!G107,IF(Основа!D26=4,'С основа'!F107,IF(Основа!D26=3,'С основа'!E107,IF(Основа!D26=2,'С основа'!D107,'С основа'!C107)))))))))</f>
        <v>121.46134916159998</v>
      </c>
      <c r="M26" s="22">
        <f>IF(Основа!D26&gt;=10,'С основа'!L108,IF(Основа!D26=9,'С основа'!K108,IF(Основа!D26=8,'С основа'!J108,IF(Основа!D26=7,'С основа'!I108,IF(Основа!D26=6,'С основа'!H108,IF(Основа!D26=5,'С основа'!G108,IF(Основа!D26=4,'С основа'!F108,IF(Основа!D26=3,'С основа'!E108,IF(Основа!D26=2,'С основа'!D108,'С основа'!C108)))))))))</f>
        <v>119.03212217836798</v>
      </c>
      <c r="N26" s="22">
        <f>IF(Основа!D26&gt;=10,'С основа'!L109,IF(Основа!D26=9,'С основа'!K109,IF(Основа!D26=8,'С основа'!J109,IF(Основа!D26=7,'С основа'!I109,IF(Основа!D26=6,'С основа'!H109,IF(Основа!D26=5,'С основа'!G109,IF(Основа!D26=4,'С основа'!F109,IF(Основа!D26=3,'С основа'!E109,IF(Основа!D26=2,'С основа'!D109,'С основа'!C109)))))))))</f>
        <v>116.65147973480062</v>
      </c>
      <c r="O26" s="22">
        <f>IF(Основа!D26&gt;=10,'С основа'!L110,IF(Основа!D26=9,'С основа'!K110,IF(Основа!D26=8,'С основа'!J110,IF(Основа!D26=7,'С основа'!I110,IF(Основа!D26=6,'С основа'!H110,IF(Основа!D26=5,'С основа'!G110,IF(Основа!D26=4,'С основа'!F110,IF(Основа!D26=3,'С основа'!E110,IF(Основа!D26=2,'С основа'!D110,'С основа'!C110)))))))))</f>
        <v>114.3184501401046</v>
      </c>
      <c r="P26" s="22">
        <f>IF(Основа!D26&gt;=10,'С основа'!L111,IF(Основа!D26=9,'С основа'!K111,IF(Основа!D26=8,'С основа'!J111,IF(Основа!D26=7,'С основа'!I111,IF(Основа!D26=6,'С основа'!H111,IF(Основа!D26=5,'С основа'!G111,IF(Основа!D26=4,'С основа'!F111,IF(Основа!D26=3,'С основа'!E111,IF(Основа!D26=2,'С основа'!D111,'С основа'!C111)))))))))</f>
        <v>112.03208113730251</v>
      </c>
    </row>
    <row r="27" spans="1:21" ht="35.1" customHeight="1" thickBot="1" x14ac:dyDescent="0.3">
      <c r="A27" s="115" t="s">
        <v>90</v>
      </c>
      <c r="B27" s="116"/>
      <c r="C27" s="116"/>
      <c r="D27" s="116"/>
      <c r="E27" s="116"/>
      <c r="F27" s="116"/>
      <c r="G27" s="116"/>
      <c r="H27" s="116"/>
      <c r="I27" s="117"/>
    </row>
    <row r="28" spans="1:21" ht="24.95" customHeight="1" x14ac:dyDescent="0.25">
      <c r="A28" s="47" t="s">
        <v>91</v>
      </c>
      <c r="B28" s="11">
        <f>IF(Сырьё!K$3&gt;=20,Основа!P28,IF(Сырьё!K$3&gt;=16,Основа!O28,IF(Сырьё!K$3&gt;=12,Основа!N28,IF(Сырьё!K$3&gt;=8,Основа!M28,IF(Сырьё!K$3&gt;=4,Основа!L28,Основа!K28)))))</f>
        <v>39.513149999999996</v>
      </c>
      <c r="C28" s="11">
        <f t="shared" ref="C28:C36" si="5">B28*100</f>
        <v>3951.3149999999996</v>
      </c>
      <c r="D28" s="12">
        <v>0</v>
      </c>
      <c r="E28" s="11">
        <f t="shared" ref="E28:E36" si="6">C28*D28</f>
        <v>0</v>
      </c>
      <c r="F28" s="19" t="s">
        <v>35</v>
      </c>
      <c r="G28" s="19" t="s">
        <v>92</v>
      </c>
      <c r="H28" s="13" t="s">
        <v>16</v>
      </c>
      <c r="I28" s="13" t="s">
        <v>18</v>
      </c>
      <c r="K28" s="22">
        <f>IF(Основа!D28&gt;=10,'С основа'!L113,IF(Основа!D28=9,'С основа'!K113,IF(Основа!D28=8,'С основа'!J113,IF(Основа!D28=7,'С основа'!I113,IF(Основа!D28=6,'С основа'!H113,IF(Основа!D28=5,'С основа'!G113,IF(Основа!D28=4,'С основа'!F113,IF(Основа!D28=3,'С основа'!E113,IF(Основа!D28=2,'С основа'!D113,'С основа'!C113)))))))))</f>
        <v>39.513149999999996</v>
      </c>
      <c r="L28" s="22">
        <f>IF(Основа!D28&gt;=10,'С основа'!L114,IF(Основа!D28=9,'С основа'!K114,IF(Основа!D28=8,'С основа'!J114,IF(Основа!D28=7,'С основа'!I114,IF(Основа!D28=6,'С основа'!H114,IF(Основа!D28=5,'С основа'!G114,IF(Основа!D28=4,'С основа'!F114,IF(Основа!D28=3,'С основа'!E114,IF(Основа!D28=2,'С основа'!D114,'С основа'!C114)))))))))</f>
        <v>38.722886999999993</v>
      </c>
      <c r="M28" s="22">
        <f>IF(Основа!D28&gt;=10,'С основа'!L115,IF(Основа!D28=9,'С основа'!K115,IF(Основа!D28=8,'С основа'!J115,IF(Основа!D28=7,'С основа'!I115,IF(Основа!D28=6,'С основа'!H115,IF(Основа!D28=5,'С основа'!G115,IF(Основа!D28=4,'С основа'!F115,IF(Основа!D28=3,'С основа'!E115,IF(Основа!D28=2,'С основа'!D115,'С основа'!C115)))))))))</f>
        <v>37.94842925999999</v>
      </c>
      <c r="N28" s="22">
        <f>IF(Основа!D28&gt;=10,'С основа'!L116,IF(Основа!D28=9,'С основа'!K116,IF(Основа!D28=8,'С основа'!J116,IF(Основа!D28=7,'С основа'!I116,IF(Основа!D28=6,'С основа'!H116,IF(Основа!D28=5,'С основа'!G116,IF(Основа!D28=4,'С основа'!F116,IF(Основа!D28=3,'С основа'!E116,IF(Основа!D28=2,'С основа'!D116,'С основа'!C116)))))))))</f>
        <v>37.189460674799989</v>
      </c>
      <c r="O28" s="22">
        <f>IF(Основа!D28&gt;=10,'С основа'!L117,IF(Основа!D28=9,'С основа'!K117,IF(Основа!D28=8,'С основа'!J117,IF(Основа!D28=7,'С основа'!I117,IF(Основа!D28=6,'С основа'!H117,IF(Основа!D28=5,'С основа'!G117,IF(Основа!D28=4,'С основа'!F117,IF(Основа!D28=3,'С основа'!E117,IF(Основа!D28=2,'С основа'!D117,'С основа'!C117)))))))))</f>
        <v>36.445671461303988</v>
      </c>
      <c r="P28" s="22">
        <f>IF(Основа!D28&gt;=10,'С основа'!L118,IF(Основа!D28=9,'С основа'!K118,IF(Основа!D28=8,'С основа'!J118,IF(Основа!D28=7,'С основа'!I118,IF(Основа!D28=6,'С основа'!H118,IF(Основа!D28=5,'С основа'!G118,IF(Основа!D28=4,'С основа'!F118,IF(Основа!D28=3,'С основа'!E118,IF(Основа!D28=2,'С основа'!D118,'С основа'!C118)))))))))</f>
        <v>35.716758032077905</v>
      </c>
    </row>
    <row r="29" spans="1:21" ht="24.95" customHeight="1" x14ac:dyDescent="0.25">
      <c r="A29" s="48" t="s">
        <v>93</v>
      </c>
      <c r="B29" s="29">
        <f>IF(Сырьё!K$3&gt;=20,Основа!P29,IF(Сырьё!K$3&gt;=16,Основа!O29,IF(Сырьё!K$3&gt;=12,Основа!N29,IF(Сырьё!K$3&gt;=8,Основа!M29,IF(Сырьё!K$3&gt;=4,Основа!L29,Основа!K29)))))</f>
        <v>54.117668159999994</v>
      </c>
      <c r="C29" s="29">
        <f t="shared" si="5"/>
        <v>5411.7668159999994</v>
      </c>
      <c r="D29" s="30">
        <v>0</v>
      </c>
      <c r="E29" s="29">
        <f t="shared" si="6"/>
        <v>0</v>
      </c>
      <c r="F29" s="19" t="s">
        <v>35</v>
      </c>
      <c r="G29" s="19" t="s">
        <v>92</v>
      </c>
      <c r="H29" s="13" t="s">
        <v>16</v>
      </c>
      <c r="I29" s="13" t="s">
        <v>18</v>
      </c>
      <c r="K29" s="22">
        <f>IF(Основа!D29&gt;=10,'С основа'!L119,IF(Основа!D29=9,'С основа'!K119,IF(Основа!D29=8,'С основа'!J119,IF(Основа!D29=7,'С основа'!I119,IF(Основа!D29=6,'С основа'!H119,IF(Основа!D29=5,'С основа'!G119,IF(Основа!D29=4,'С основа'!F119,IF(Основа!D29=3,'С основа'!E119,IF(Основа!D29=2,'С основа'!D119,'С основа'!C119)))))))))</f>
        <v>54.117668159999994</v>
      </c>
      <c r="L29" s="22">
        <f>IF(Основа!D29&gt;=10,'С основа'!L120,IF(Основа!D29=9,'С основа'!K120,IF(Основа!D29=8,'С основа'!J120,IF(Основа!D29=7,'С основа'!I120,IF(Основа!D29=6,'С основа'!H120,IF(Основа!D29=5,'С основа'!G120,IF(Основа!D29=4,'С основа'!F120,IF(Основа!D29=3,'С основа'!E120,IF(Основа!D29=2,'С основа'!D120,'С основа'!C120)))))))))</f>
        <v>53.035314796799994</v>
      </c>
      <c r="M29" s="22">
        <f>IF(Основа!D29&gt;=10,'С основа'!L121,IF(Основа!D29=9,'С основа'!K121,IF(Основа!D29=8,'С основа'!J121,IF(Основа!D29=7,'С основа'!I121,IF(Основа!D29=6,'С основа'!H121,IF(Основа!D29=5,'С основа'!G121,IF(Основа!D29=4,'С основа'!F121,IF(Основа!D29=3,'С основа'!E121,IF(Основа!D29=2,'С основа'!D121,'С основа'!C121)))))))))</f>
        <v>51.974608500863994</v>
      </c>
      <c r="N29" s="22">
        <f>IF(Основа!D29&gt;=10,'С основа'!L122,IF(Основа!D29=9,'С основа'!K122,IF(Основа!D29=8,'С основа'!J122,IF(Основа!D29=7,'С основа'!I122,IF(Основа!D29=6,'С основа'!H122,IF(Основа!D29=5,'С основа'!G122,IF(Основа!D29=4,'С основа'!F122,IF(Основа!D29=3,'С основа'!E122,IF(Основа!D29=2,'С основа'!D122,'С основа'!C122)))))))))</f>
        <v>50.935116330846711</v>
      </c>
      <c r="O29" s="22">
        <f>IF(Основа!D29&gt;=10,'С основа'!L123,IF(Основа!D29=9,'С основа'!K123,IF(Основа!D29=8,'С основа'!J123,IF(Основа!D29=7,'С основа'!I123,IF(Основа!D29=6,'С основа'!H123,IF(Основа!D29=5,'С основа'!G123,IF(Основа!D29=4,'С основа'!F123,IF(Основа!D29=3,'С основа'!E123,IF(Основа!D29=2,'С основа'!D123,'С основа'!C123)))))))))</f>
        <v>49.916414004229779</v>
      </c>
      <c r="P29" s="22">
        <f>IF(Основа!D29&gt;=10,'С основа'!L124,IF(Основа!D29=9,'С основа'!K124,IF(Основа!D29=8,'С основа'!J124,IF(Основа!D29=7,'С основа'!I124,IF(Основа!D29=6,'С основа'!H124,IF(Основа!D29=5,'С основа'!G124,IF(Основа!D29=4,'С основа'!F124,IF(Основа!D29=3,'С основа'!E124,IF(Основа!D29=2,'С основа'!D124,'С основа'!C124)))))))))</f>
        <v>48.918085724145179</v>
      </c>
    </row>
    <row r="30" spans="1:21" ht="24.95" customHeight="1" x14ac:dyDescent="0.25">
      <c r="A30" s="49" t="s">
        <v>94</v>
      </c>
      <c r="B30" s="36">
        <f>IF(Сырьё!K$3&gt;=20,Основа!P30,IF(Сырьё!K$3&gt;=16,Основа!O30,IF(Сырьё!K$3&gt;=12,Основа!N30,IF(Сырьё!K$3&gt;=8,Основа!M30,IF(Сырьё!K$3&gt;=4,Основа!L30,Основа!K30)))))</f>
        <v>60.819556320000004</v>
      </c>
      <c r="C30" s="36">
        <f t="shared" si="5"/>
        <v>6081.9556320000002</v>
      </c>
      <c r="D30" s="30">
        <v>0</v>
      </c>
      <c r="E30" s="36">
        <f t="shared" si="6"/>
        <v>0</v>
      </c>
      <c r="F30" s="19" t="s">
        <v>35</v>
      </c>
      <c r="G30" s="19" t="s">
        <v>92</v>
      </c>
      <c r="H30" s="13" t="s">
        <v>16</v>
      </c>
      <c r="I30" s="13" t="s">
        <v>18</v>
      </c>
      <c r="K30" s="22">
        <f>IF(Основа!D30&gt;=10,'С основа'!L125,IF(Основа!D30=9,'С основа'!K125,IF(Основа!D30=8,'С основа'!J125,IF(Основа!D30=7,'С основа'!I125,IF(Основа!D30=6,'С основа'!H125,IF(Основа!D30=5,'С основа'!G125,IF(Основа!D30=4,'С основа'!F125,IF(Основа!D30=3,'С основа'!E125,IF(Основа!D30=2,'С основа'!D125,'С основа'!C125)))))))))</f>
        <v>60.819556320000004</v>
      </c>
      <c r="L30" s="22">
        <f>IF(Основа!D30&gt;=10,'С основа'!L126,IF(Основа!D30=9,'С основа'!K126,IF(Основа!D30=8,'С основа'!J126,IF(Основа!D30=7,'С основа'!I126,IF(Основа!D30=6,'С основа'!H126,IF(Основа!D30=5,'С основа'!G126,IF(Основа!D30=4,'С основа'!F126,IF(Основа!D30=3,'С основа'!E126,IF(Основа!D30=2,'С основа'!D126,'С основа'!C126)))))))))</f>
        <v>59.603165193600006</v>
      </c>
      <c r="M30" s="22">
        <f>IF(Основа!D30&gt;=10,'С основа'!L127,IF(Основа!D30=9,'С основа'!K127,IF(Основа!D30=8,'С основа'!J127,IF(Основа!D30=7,'С основа'!I127,IF(Основа!D30=6,'С основа'!H127,IF(Основа!D30=5,'С основа'!G127,IF(Основа!D30=4,'С основа'!F127,IF(Основа!D30=3,'С основа'!E127,IF(Основа!D30=2,'С основа'!D127,'С основа'!C127)))))))))</f>
        <v>58.411101889728002</v>
      </c>
      <c r="N30" s="22">
        <f>IF(Основа!D30&gt;=10,'С основа'!L128,IF(Основа!D30=9,'С основа'!K128,IF(Основа!D30=8,'С основа'!J128,IF(Основа!D30=7,'С основа'!I128,IF(Основа!D30=6,'С основа'!H128,IF(Основа!D30=5,'С основа'!G128,IF(Основа!D30=4,'С основа'!F128,IF(Основа!D30=3,'С основа'!E128,IF(Основа!D30=2,'С основа'!D128,'С основа'!C128)))))))))</f>
        <v>57.242879851933438</v>
      </c>
      <c r="O30" s="22">
        <f>IF(Основа!D30&gt;=10,'С основа'!L129,IF(Основа!D30=9,'С основа'!K129,IF(Основа!D30=8,'С основа'!J129,IF(Основа!D30=7,'С основа'!I129,IF(Основа!D30=6,'С основа'!H129,IF(Основа!D30=5,'С основа'!G129,IF(Основа!D30=4,'С основа'!F129,IF(Основа!D30=3,'С основа'!E129,IF(Основа!D30=2,'С основа'!D129,'С основа'!C129)))))))))</f>
        <v>56.098022254894765</v>
      </c>
      <c r="P30" s="22">
        <f>IF(Основа!D30&gt;=10,'С основа'!L130,IF(Основа!D30=9,'С основа'!K130,IF(Основа!D30=8,'С основа'!J130,IF(Основа!D30=7,'С основа'!I130,IF(Основа!D30=6,'С основа'!H130,IF(Основа!D30=5,'С основа'!G130,IF(Основа!D30=4,'С основа'!F130,IF(Основа!D30=3,'С основа'!E130,IF(Основа!D30=2,'С основа'!D130,'С основа'!C130)))))))))</f>
        <v>54.976061809796867</v>
      </c>
    </row>
    <row r="31" spans="1:21" ht="24.95" customHeight="1" x14ac:dyDescent="0.25">
      <c r="A31" s="48" t="s">
        <v>95</v>
      </c>
      <c r="B31" s="29">
        <f>IF(Сырьё!K$3&gt;=20,Основа!P31,IF(Сырьё!K$3&gt;=16,Основа!O31,IF(Сырьё!K$3&gt;=12,Основа!N31,IF(Сырьё!K$3&gt;=8,Основа!M31,IF(Сырьё!K$3&gt;=4,Основа!L31,Основа!K31)))))</f>
        <v>67.52144448</v>
      </c>
      <c r="C31" s="29">
        <f t="shared" si="5"/>
        <v>6752.144448</v>
      </c>
      <c r="D31" s="30">
        <v>0</v>
      </c>
      <c r="E31" s="29">
        <f t="shared" si="6"/>
        <v>0</v>
      </c>
      <c r="F31" s="19" t="s">
        <v>35</v>
      </c>
      <c r="G31" s="19" t="s">
        <v>92</v>
      </c>
      <c r="H31" s="13" t="s">
        <v>16</v>
      </c>
      <c r="I31" s="13" t="s">
        <v>18</v>
      </c>
      <c r="K31" s="22">
        <f>IF(Основа!D31&gt;=10,'С основа'!L131,IF(Основа!D31=9,'С основа'!K131,IF(Основа!D31=8,'С основа'!J131,IF(Основа!D31=7,'С основа'!I131,IF(Основа!D31=6,'С основа'!H131,IF(Основа!D31=5,'С основа'!G131,IF(Основа!D31=4,'С основа'!F131,IF(Основа!D31=3,'С основа'!E131,IF(Основа!D31=2,'С основа'!D131,'С основа'!C131)))))))))</f>
        <v>67.52144448</v>
      </c>
      <c r="L31" s="22">
        <f>IF(Основа!D31&gt;=10,'С основа'!L132,IF(Основа!D31=9,'С основа'!K132,IF(Основа!D31=8,'С основа'!J132,IF(Основа!D31=7,'С основа'!I132,IF(Основа!D31=6,'С основа'!H132,IF(Основа!D31=5,'С основа'!G132,IF(Основа!D31=4,'С основа'!F132,IF(Основа!D31=3,'С основа'!E132,IF(Основа!D31=2,'С основа'!D132,'С основа'!C132)))))))))</f>
        <v>66.171015590400003</v>
      </c>
      <c r="M31" s="22">
        <f>IF(Основа!D31&gt;=10,'С основа'!L133,IF(Основа!D31=9,'С основа'!K133,IF(Основа!D31=8,'С основа'!J133,IF(Основа!D31=7,'С основа'!I133,IF(Основа!D31=6,'С основа'!H133,IF(Основа!D31=5,'С основа'!G133,IF(Основа!D31=4,'С основа'!F133,IF(Основа!D31=3,'С основа'!E133,IF(Основа!D31=2,'С основа'!D133,'С основа'!C133)))))))))</f>
        <v>64.847595278591996</v>
      </c>
      <c r="N31" s="22">
        <f>IF(Основа!D31&gt;=10,'С основа'!L134,IF(Основа!D31=9,'С основа'!K134,IF(Основа!D31=8,'С основа'!J134,IF(Основа!D31=7,'С основа'!I134,IF(Основа!D31=6,'С основа'!H134,IF(Основа!D31=5,'С основа'!G134,IF(Основа!D31=4,'С основа'!F134,IF(Основа!D31=3,'С основа'!E134,IF(Основа!D31=2,'С основа'!D134,'С основа'!C134)))))))))</f>
        <v>63.550643373020158</v>
      </c>
      <c r="O31" s="22">
        <f>IF(Основа!D31&gt;=10,'С основа'!L135,IF(Основа!D31=9,'С основа'!K135,IF(Основа!D31=8,'С основа'!J135,IF(Основа!D31=7,'С основа'!I135,IF(Основа!D31=6,'С основа'!H135,IF(Основа!D31=5,'С основа'!G135,IF(Основа!D31=4,'С основа'!F135,IF(Основа!D31=3,'С основа'!E135,IF(Основа!D31=2,'С основа'!D135,'С основа'!C135)))))))))</f>
        <v>62.279630505559751</v>
      </c>
      <c r="P31" s="22">
        <f>IF(Основа!D31&gt;=10,'С основа'!L136,IF(Основа!D31=9,'С основа'!K136,IF(Основа!D31=8,'С основа'!J136,IF(Основа!D31=7,'С основа'!I136,IF(Основа!D31=6,'С основа'!H136,IF(Основа!D31=5,'С основа'!G136,IF(Основа!D31=4,'С основа'!F136,IF(Основа!D31=3,'С основа'!E136,IF(Основа!D31=2,'С основа'!D136,'С основа'!C136)))))))))</f>
        <v>61.034037895448556</v>
      </c>
    </row>
    <row r="32" spans="1:21" ht="24.95" customHeight="1" x14ac:dyDescent="0.25">
      <c r="A32" s="49" t="s">
        <v>96</v>
      </c>
      <c r="B32" s="36">
        <f>IF(Сырьё!K$3&gt;=20,Основа!P32,IF(Сырьё!K$3&gt;=16,Основа!O32,IF(Сырьё!K$3&gt;=12,Основа!N32,IF(Сырьё!K$3&gt;=8,Основа!M32,IF(Сырьё!K$3&gt;=4,Основа!L32,Основа!K32)))))</f>
        <v>74.223332639999995</v>
      </c>
      <c r="C32" s="36">
        <f t="shared" si="5"/>
        <v>7422.3332639999999</v>
      </c>
      <c r="D32" s="30">
        <v>0</v>
      </c>
      <c r="E32" s="36">
        <f t="shared" si="6"/>
        <v>0</v>
      </c>
      <c r="F32" s="19" t="s">
        <v>35</v>
      </c>
      <c r="G32" s="19" t="s">
        <v>92</v>
      </c>
      <c r="H32" s="13" t="s">
        <v>16</v>
      </c>
      <c r="I32" s="13" t="s">
        <v>18</v>
      </c>
      <c r="K32" s="22">
        <f>IF(Основа!D32&gt;=10,'С основа'!L137,IF(Основа!D32=9,'С основа'!K137,IF(Основа!D32=8,'С основа'!J137,IF(Основа!D32=7,'С основа'!I137,IF(Основа!D32=6,'С основа'!H137,IF(Основа!D32=5,'С основа'!G137,IF(Основа!D32=4,'С основа'!F137,IF(Основа!D32=3,'С основа'!E137,IF(Основа!D32=2,'С основа'!D137,'С основа'!C137)))))))))</f>
        <v>74.223332639999995</v>
      </c>
      <c r="L32" s="22">
        <f>IF(Основа!D32&gt;=10,'С основа'!L138,IF(Основа!D32=9,'С основа'!K138,IF(Основа!D32=8,'С основа'!J138,IF(Основа!D32=7,'С основа'!I138,IF(Основа!D32=6,'С основа'!H138,IF(Основа!D32=5,'С основа'!G138,IF(Основа!D32=4,'С основа'!F138,IF(Основа!D32=3,'С основа'!E138,IF(Основа!D32=2,'С основа'!D138,'С основа'!C138)))))))))</f>
        <v>72.738865987200001</v>
      </c>
      <c r="M32" s="22">
        <f>IF(Основа!D32&gt;=10,'С основа'!L139,IF(Основа!D32=9,'С основа'!K139,IF(Основа!D32=8,'С основа'!J139,IF(Основа!D32=7,'С основа'!I139,IF(Основа!D32=6,'С основа'!H139,IF(Основа!D32=5,'С основа'!G139,IF(Основа!D32=4,'С основа'!F139,IF(Основа!D32=3,'С основа'!E139,IF(Основа!D32=2,'С основа'!D139,'С основа'!C139)))))))))</f>
        <v>71.284088667456004</v>
      </c>
      <c r="N32" s="22">
        <f>IF(Основа!D32&gt;=10,'С основа'!L140,IF(Основа!D32=9,'С основа'!K140,IF(Основа!D32=8,'С основа'!J140,IF(Основа!D32=7,'С основа'!I140,IF(Основа!D32=6,'С основа'!H140,IF(Основа!D32=5,'С основа'!G140,IF(Основа!D32=4,'С основа'!F140,IF(Основа!D32=3,'С основа'!E140,IF(Основа!D32=2,'С основа'!D140,'С основа'!C140)))))))))</f>
        <v>69.858406894106878</v>
      </c>
      <c r="O32" s="22">
        <f>IF(Основа!D32&gt;=10,'С основа'!L141,IF(Основа!D32=9,'С основа'!K141,IF(Основа!D32=8,'С основа'!J141,IF(Основа!D32=7,'С основа'!I141,IF(Основа!D32=6,'С основа'!H141,IF(Основа!D32=5,'С основа'!G141,IF(Основа!D32=4,'С основа'!F141,IF(Основа!D32=3,'С основа'!E141,IF(Основа!D32=2,'С основа'!D141,'С основа'!C141)))))))))</f>
        <v>68.461238756224745</v>
      </c>
      <c r="P32" s="22">
        <f>IF(Основа!D32&gt;=10,'С основа'!L142,IF(Основа!D32=9,'С основа'!K142,IF(Основа!D32=8,'С основа'!J142,IF(Основа!D32=7,'С основа'!I142,IF(Основа!D32=6,'С основа'!H142,IF(Основа!D32=5,'С основа'!G142,IF(Основа!D32=4,'С основа'!F142,IF(Основа!D32=3,'С основа'!E142,IF(Основа!D32=2,'С основа'!D142,'С основа'!C142)))))))))</f>
        <v>67.092013981100251</v>
      </c>
    </row>
    <row r="33" spans="1:16" ht="24.95" customHeight="1" x14ac:dyDescent="0.25">
      <c r="A33" s="48" t="s">
        <v>97</v>
      </c>
      <c r="B33" s="29">
        <f>IF(Сырьё!K$3&gt;=20,Основа!P33,IF(Сырьё!K$3&gt;=16,Основа!O33,IF(Сырьё!K$3&gt;=12,Основа!N33,IF(Сырьё!K$3&gt;=8,Основа!M33,IF(Сырьё!K$3&gt;=4,Основа!L33,Основа!K33)))))</f>
        <v>87.627108960000001</v>
      </c>
      <c r="C33" s="29">
        <f t="shared" si="5"/>
        <v>8762.7108960000005</v>
      </c>
      <c r="D33" s="30">
        <v>0</v>
      </c>
      <c r="E33" s="29">
        <f t="shared" si="6"/>
        <v>0</v>
      </c>
      <c r="F33" s="19" t="s">
        <v>35</v>
      </c>
      <c r="G33" s="19" t="s">
        <v>92</v>
      </c>
      <c r="H33" s="13" t="s">
        <v>16</v>
      </c>
      <c r="I33" s="13" t="s">
        <v>18</v>
      </c>
      <c r="K33" s="22">
        <f>IF(Основа!D33&gt;=10,'С основа'!L143,IF(Основа!D33=9,'С основа'!K143,IF(Основа!D33=8,'С основа'!J143,IF(Основа!D33=7,'С основа'!I143,IF(Основа!D33=6,'С основа'!H143,IF(Основа!D33=5,'С основа'!G143,IF(Основа!D33=4,'С основа'!F143,IF(Основа!D33=3,'С основа'!E143,IF(Основа!D33=2,'С основа'!D143,'С основа'!C143)))))))))</f>
        <v>87.627108960000001</v>
      </c>
      <c r="L33" s="22">
        <f>IF(Основа!D33&gt;=10,'С основа'!L144,IF(Основа!D33=9,'С основа'!K144,IF(Основа!D33=8,'С основа'!J144,IF(Основа!D33=7,'С основа'!I144,IF(Основа!D33=6,'С основа'!H144,IF(Основа!D33=5,'С основа'!G144,IF(Основа!D33=4,'С основа'!F144,IF(Основа!D33=3,'С основа'!E144,IF(Основа!D33=2,'С основа'!D144,'С основа'!C144)))))))))</f>
        <v>85.874566780799995</v>
      </c>
      <c r="M33" s="22">
        <f>IF(Основа!D33&gt;=10,'С основа'!L145,IF(Основа!D33=9,'С основа'!K145,IF(Основа!D33=8,'С основа'!J145,IF(Основа!D33=7,'С основа'!I145,IF(Основа!D33=6,'С основа'!H145,IF(Основа!D33=5,'С основа'!G145,IF(Основа!D33=4,'С основа'!F145,IF(Основа!D33=3,'С основа'!E145,IF(Основа!D33=2,'С основа'!D145,'С основа'!C145)))))))))</f>
        <v>84.157075445183992</v>
      </c>
      <c r="N33" s="22">
        <f>IF(Основа!D33&gt;=10,'С основа'!L146,IF(Основа!D33=9,'С основа'!K146,IF(Основа!D33=8,'С основа'!J146,IF(Основа!D33=7,'С основа'!I146,IF(Основа!D33=6,'С основа'!H146,IF(Основа!D33=5,'С основа'!G146,IF(Основа!D33=4,'С основа'!F146,IF(Основа!D33=3,'С основа'!E146,IF(Основа!D33=2,'С основа'!D146,'С основа'!C146)))))))))</f>
        <v>82.473933936280304</v>
      </c>
      <c r="O33" s="22">
        <f>IF(Основа!D33&gt;=10,'С основа'!L147,IF(Основа!D33=9,'С основа'!K147,IF(Основа!D33=8,'С основа'!J147,IF(Основа!D33=7,'С основа'!I147,IF(Основа!D33=6,'С основа'!H147,IF(Основа!D33=5,'С основа'!G147,IF(Основа!D33=4,'С основа'!F147,IF(Основа!D33=3,'С основа'!E147,IF(Основа!D33=2,'С основа'!D147,'С основа'!C147)))))))))</f>
        <v>80.824455257554689</v>
      </c>
      <c r="P33" s="22">
        <f>IF(Основа!D33&gt;=10,'С основа'!L148,IF(Основа!D33=9,'С основа'!K148,IF(Основа!D33=8,'С основа'!J148,IF(Основа!D33=7,'С основа'!I148,IF(Основа!D33=6,'С основа'!H148,IF(Основа!D33=5,'С основа'!G148,IF(Основа!D33=4,'С основа'!F148,IF(Основа!D33=3,'С основа'!E148,IF(Основа!D33=2,'С основа'!D148,'С основа'!C148)))))))))</f>
        <v>79.2079661524036</v>
      </c>
    </row>
    <row r="34" spans="1:16" ht="24.95" customHeight="1" x14ac:dyDescent="0.25">
      <c r="A34" s="49" t="s">
        <v>98</v>
      </c>
      <c r="B34" s="36">
        <f>IF(Сырьё!K$3&gt;=20,Основа!P34,IF(Сырьё!K$3&gt;=16,Основа!O34,IF(Сырьё!K$3&gt;=12,Основа!N34,IF(Сырьё!K$3&gt;=8,Основа!M34,IF(Сырьё!K$3&gt;=4,Основа!L34,Основа!K34)))))</f>
        <v>101.03088527999998</v>
      </c>
      <c r="C34" s="36">
        <f t="shared" si="5"/>
        <v>10103.088527999998</v>
      </c>
      <c r="D34" s="30">
        <v>0</v>
      </c>
      <c r="E34" s="36">
        <f t="shared" si="6"/>
        <v>0</v>
      </c>
      <c r="F34" s="19" t="s">
        <v>35</v>
      </c>
      <c r="G34" s="19" t="s">
        <v>92</v>
      </c>
      <c r="H34" s="13" t="s">
        <v>16</v>
      </c>
      <c r="I34" s="13" t="s">
        <v>18</v>
      </c>
      <c r="K34" s="22">
        <f>IF(Основа!D34&gt;=10,'С основа'!L149,IF(Основа!D34=9,'С основа'!K149,IF(Основа!D34=8,'С основа'!J149,IF(Основа!D34=7,'С основа'!I149,IF(Основа!D34=6,'С основа'!H149,IF(Основа!D34=5,'С основа'!G149,IF(Основа!D34=4,'С основа'!F149,IF(Основа!D34=3,'С основа'!E149,IF(Основа!D34=2,'С основа'!D149,'С основа'!C149)))))))))</f>
        <v>101.03088527999998</v>
      </c>
      <c r="L34" s="22">
        <f>IF(Основа!D34&gt;=10,'С основа'!L150,IF(Основа!D34=9,'С основа'!K150,IF(Основа!D34=8,'С основа'!J150,IF(Основа!D34=7,'С основа'!I150,IF(Основа!D34=6,'С основа'!H150,IF(Основа!D34=5,'С основа'!G150,IF(Основа!D34=4,'С основа'!F150,IF(Основа!D34=3,'С основа'!E150,IF(Основа!D34=2,'С основа'!D150,'С основа'!C150)))))))))</f>
        <v>99.010267574399975</v>
      </c>
      <c r="M34" s="22">
        <f>IF(Основа!D34&gt;=10,'С основа'!L151,IF(Основа!D34=9,'С основа'!K151,IF(Основа!D34=8,'С основа'!J151,IF(Основа!D34=7,'С основа'!I151,IF(Основа!D34=6,'С основа'!H151,IF(Основа!D34=5,'С основа'!G151,IF(Основа!D34=4,'С основа'!F151,IF(Основа!D34=3,'С основа'!E151,IF(Основа!D34=2,'С основа'!D151,'С основа'!C151)))))))))</f>
        <v>97.03006222291198</v>
      </c>
      <c r="N34" s="22">
        <f>IF(Основа!D34&gt;=10,'С основа'!L152,IF(Основа!D34=9,'С основа'!K152,IF(Основа!D34=8,'С основа'!J152,IF(Основа!D34=7,'С основа'!I152,IF(Основа!D34=6,'С основа'!H152,IF(Основа!D34=5,'С основа'!G152,IF(Основа!D34=4,'С основа'!F152,IF(Основа!D34=3,'С основа'!E152,IF(Основа!D34=2,'С основа'!D152,'С основа'!C152)))))))))</f>
        <v>95.089460978453744</v>
      </c>
      <c r="O34" s="22">
        <f>IF(Основа!D34&gt;=10,'С основа'!L153,IF(Основа!D34=9,'С основа'!K153,IF(Основа!D34=8,'С основа'!J153,IF(Основа!D34=7,'С основа'!I153,IF(Основа!D34=6,'С основа'!H153,IF(Основа!D34=5,'С основа'!G153,IF(Основа!D34=4,'С основа'!F153,IF(Основа!D34=3,'С основа'!E153,IF(Основа!D34=2,'С основа'!D153,'С основа'!C153)))))))))</f>
        <v>93.187671758884662</v>
      </c>
      <c r="P34" s="22">
        <f>IF(Основа!D34&gt;=10,'С основа'!L154,IF(Основа!D34=9,'С основа'!K154,IF(Основа!D34=8,'С основа'!J154,IF(Основа!D34=7,'С основа'!I154,IF(Основа!D34=6,'С основа'!H154,IF(Основа!D34=5,'С основа'!G154,IF(Основа!D34=4,'С основа'!F154,IF(Основа!D34=3,'С основа'!E154,IF(Основа!D34=2,'С основа'!D154,'С основа'!C154)))))))))</f>
        <v>91.323918323706962</v>
      </c>
    </row>
    <row r="35" spans="1:16" ht="24.95" customHeight="1" x14ac:dyDescent="0.25">
      <c r="A35" s="48" t="s">
        <v>99</v>
      </c>
      <c r="B35" s="29">
        <f>IF(Сырьё!K$3&gt;=20,Основа!P35,IF(Сырьё!K$3&gt;=16,Основа!O35,IF(Сырьё!K$3&gt;=12,Основа!N35,IF(Сырьё!K$3&gt;=8,Основа!M35,IF(Сырьё!K$3&gt;=4,Основа!L35,Основа!K35)))))</f>
        <v>114.4346616</v>
      </c>
      <c r="C35" s="29">
        <f t="shared" si="5"/>
        <v>11443.46616</v>
      </c>
      <c r="D35" s="30">
        <v>0</v>
      </c>
      <c r="E35" s="29">
        <f t="shared" si="6"/>
        <v>0</v>
      </c>
      <c r="F35" s="19" t="s">
        <v>35</v>
      </c>
      <c r="G35" s="19" t="s">
        <v>92</v>
      </c>
      <c r="H35" s="13" t="s">
        <v>16</v>
      </c>
      <c r="I35" s="13" t="s">
        <v>18</v>
      </c>
      <c r="K35" s="22">
        <f>IF(Основа!D35&gt;=10,'С основа'!L155,IF(Основа!D35=9,'С основа'!K155,IF(Основа!D35=8,'С основа'!J155,IF(Основа!D35=7,'С основа'!I155,IF(Основа!D35=6,'С основа'!H155,IF(Основа!D35=5,'С основа'!G155,IF(Основа!D35=4,'С основа'!F155,IF(Основа!D35=3,'С основа'!E155,IF(Основа!D35=2,'С основа'!D155,'С основа'!C155)))))))))</f>
        <v>114.4346616</v>
      </c>
      <c r="L35" s="22">
        <f>IF(Основа!D35&gt;=10,'С основа'!L156,IF(Основа!D35=9,'С основа'!K156,IF(Основа!D35=8,'С основа'!J156,IF(Основа!D35=7,'С основа'!I156,IF(Основа!D35=6,'С основа'!H156,IF(Основа!D35=5,'С основа'!G156,IF(Основа!D35=4,'С основа'!F156,IF(Основа!D35=3,'С основа'!E156,IF(Основа!D35=2,'С основа'!D156,'С основа'!C156)))))))))</f>
        <v>112.145968368</v>
      </c>
      <c r="M35" s="22">
        <f>IF(Основа!D35&gt;=10,'С основа'!L157,IF(Основа!D35=9,'С основа'!K157,IF(Основа!D35=8,'С основа'!J157,IF(Основа!D35=7,'С основа'!I157,IF(Основа!D35=6,'С основа'!H157,IF(Основа!D35=5,'С основа'!G157,IF(Основа!D35=4,'С основа'!F157,IF(Основа!D35=3,'С основа'!E157,IF(Основа!D35=2,'С основа'!D157,'С основа'!C157)))))))))</f>
        <v>109.90304900064</v>
      </c>
      <c r="N35" s="22">
        <f>IF(Основа!D35&gt;=10,'С основа'!L158,IF(Основа!D35=9,'С основа'!K158,IF(Основа!D35=8,'С основа'!J158,IF(Основа!D35=7,'С основа'!I158,IF(Основа!D35=6,'С основа'!H158,IF(Основа!D35=5,'С основа'!G158,IF(Основа!D35=4,'С основа'!F158,IF(Основа!D35=3,'С основа'!E158,IF(Основа!D35=2,'С основа'!D158,'С основа'!C158)))))))))</f>
        <v>107.7049880206272</v>
      </c>
      <c r="O35" s="22">
        <f>IF(Основа!D35&gt;=10,'С основа'!L159,IF(Основа!D35=9,'С основа'!K159,IF(Основа!D35=8,'С основа'!J159,IF(Основа!D35=7,'С основа'!I159,IF(Основа!D35=6,'С основа'!H159,IF(Основа!D35=5,'С основа'!G159,IF(Основа!D35=4,'С основа'!F159,IF(Основа!D35=3,'С основа'!E159,IF(Основа!D35=2,'С основа'!D159,'С основа'!C159)))))))))</f>
        <v>105.55088826021465</v>
      </c>
      <c r="P35" s="22">
        <f>IF(Основа!D35&gt;=10,'С основа'!L160,IF(Основа!D35=9,'С основа'!K160,IF(Основа!D35=8,'С основа'!J160,IF(Основа!D35=7,'С основа'!I160,IF(Основа!D35=6,'С основа'!H160,IF(Основа!D35=5,'С основа'!G160,IF(Основа!D35=4,'С основа'!F160,IF(Основа!D35=3,'С основа'!E160,IF(Основа!D35=2,'С основа'!D160,'С основа'!C160)))))))))</f>
        <v>103.43987049501035</v>
      </c>
    </row>
    <row r="36" spans="1:16" ht="24.95" customHeight="1" thickBot="1" x14ac:dyDescent="0.3">
      <c r="A36" s="50" t="s">
        <v>100</v>
      </c>
      <c r="B36" s="51">
        <f>IF(Сырьё!K$3&gt;=20,Основа!P36,IF(Сырьё!K$3&gt;=16,Основа!O36,IF(Сырьё!K$3&gt;=12,Основа!N36,IF(Сырьё!K$3&gt;=8,Основа!M36,IF(Сырьё!K$3&gt;=4,Основа!L36,Основа!K36)))))</f>
        <v>127.83843791999999</v>
      </c>
      <c r="C36" s="51">
        <f t="shared" si="5"/>
        <v>12783.843792</v>
      </c>
      <c r="D36" s="17">
        <v>0</v>
      </c>
      <c r="E36" s="51">
        <f t="shared" si="6"/>
        <v>0</v>
      </c>
      <c r="F36" s="19" t="s">
        <v>35</v>
      </c>
      <c r="G36" s="19" t="s">
        <v>92</v>
      </c>
      <c r="H36" s="13" t="s">
        <v>16</v>
      </c>
      <c r="I36" s="13" t="s">
        <v>18</v>
      </c>
      <c r="K36" s="22">
        <f>IF(Основа!D36&gt;=10,'С основа'!L161,IF(Основа!D36=9,'С основа'!K161,IF(Основа!D36=8,'С основа'!J161,IF(Основа!D36=7,'С основа'!I161,IF(Основа!D36=6,'С основа'!H161,IF(Основа!D36=5,'С основа'!G161,IF(Основа!D36=4,'С основа'!F161,IF(Основа!D36=3,'С основа'!E161,IF(Основа!D36=2,'С основа'!D161,'С основа'!C161)))))))))</f>
        <v>127.83843791999999</v>
      </c>
      <c r="L36" s="22">
        <f>IF(Основа!D36&gt;=10,'С основа'!L162,IF(Основа!D36=9,'С основа'!K162,IF(Основа!D36=8,'С основа'!J162,IF(Основа!D36=7,'С основа'!I162,IF(Основа!D36=6,'С основа'!H162,IF(Основа!D36=5,'С основа'!G162,IF(Основа!D36=4,'С основа'!F162,IF(Основа!D36=3,'С основа'!E162,IF(Основа!D36=2,'С основа'!D162,'С основа'!C162)))))))))</f>
        <v>125.28166916159999</v>
      </c>
      <c r="M36" s="22">
        <f>IF(Основа!D36&gt;=10,'С основа'!L163,IF(Основа!D36=9,'С основа'!K163,IF(Основа!D36=8,'С основа'!J163,IF(Основа!D36=7,'С основа'!I163,IF(Основа!D36=6,'С основа'!H163,IF(Основа!D36=5,'С основа'!G163,IF(Основа!D36=4,'С основа'!F163,IF(Основа!D36=3,'С основа'!E163,IF(Основа!D36=2,'С основа'!D163,'С основа'!C163)))))))))</f>
        <v>122.776035778368</v>
      </c>
      <c r="N36" s="22">
        <f>IF(Основа!D36&gt;=10,'С основа'!L164,IF(Основа!D36=9,'С основа'!K164,IF(Основа!D36=8,'С основа'!J164,IF(Основа!D36=7,'С основа'!I164,IF(Основа!D36=6,'С основа'!H164,IF(Основа!D36=5,'С основа'!G164,IF(Основа!D36=4,'С основа'!F164,IF(Основа!D36=3,'С основа'!E164,IF(Основа!D36=2,'С основа'!D164,'С основа'!C164)))))))))</f>
        <v>120.32051506280064</v>
      </c>
      <c r="O36" s="22">
        <f>IF(Основа!D36&gt;=10,'С основа'!L165,IF(Основа!D36=9,'С основа'!K165,IF(Основа!D36=8,'С основа'!J165,IF(Основа!D36=7,'С основа'!I165,IF(Основа!D36=6,'С основа'!H165,IF(Основа!D36=5,'С основа'!G165,IF(Основа!D36=4,'С основа'!F165,IF(Основа!D36=3,'С основа'!E165,IF(Основа!D36=2,'С основа'!D165,'С основа'!C165)))))))))</f>
        <v>117.91410476154462</v>
      </c>
      <c r="P36" s="22">
        <f>IF(Основа!D36&gt;=10,'С основа'!L166,IF(Основа!D36=9,'С основа'!K166,IF(Основа!D36=8,'С основа'!J166,IF(Основа!D36=7,'С основа'!I166,IF(Основа!D36=6,'С основа'!H166,IF(Основа!D36=5,'С основа'!G166,IF(Основа!D36=4,'С основа'!F166,IF(Основа!D36=3,'С основа'!E166,IF(Основа!D36=2,'С основа'!D166,'С основа'!C166)))))))))</f>
        <v>115.55582266631373</v>
      </c>
    </row>
    <row r="37" spans="1:16" ht="35.1" customHeight="1" thickBot="1" x14ac:dyDescent="0.3">
      <c r="A37" s="115" t="s">
        <v>101</v>
      </c>
      <c r="B37" s="116"/>
      <c r="C37" s="116"/>
      <c r="D37" s="116"/>
      <c r="E37" s="116"/>
      <c r="F37" s="116"/>
      <c r="G37" s="116"/>
      <c r="H37" s="116"/>
      <c r="I37" s="117"/>
    </row>
    <row r="38" spans="1:16" ht="24.95" customHeight="1" x14ac:dyDescent="0.25">
      <c r="A38" s="47" t="s">
        <v>102</v>
      </c>
      <c r="B38" s="11">
        <f>IF(Сырьё!K$3&gt;=20,Основа!P38,IF(Сырьё!K$3&gt;=16,Основа!O38,IF(Сырьё!K$3&gt;=12,Основа!N38,IF(Сырьё!K$3&gt;=8,Основа!M38,IF(Сырьё!K$3&gt;=4,Основа!L38,Основа!K38)))))</f>
        <v>42.513149999999996</v>
      </c>
      <c r="C38" s="11">
        <f t="shared" ref="C38:C46" si="7">B38*100</f>
        <v>4251.3149999999996</v>
      </c>
      <c r="D38" s="12">
        <v>0</v>
      </c>
      <c r="E38" s="11">
        <f t="shared" ref="E38:E46" si="8">C38*D38</f>
        <v>0</v>
      </c>
      <c r="F38" s="19" t="s">
        <v>35</v>
      </c>
      <c r="G38" s="19" t="s">
        <v>92</v>
      </c>
      <c r="H38" s="13" t="s">
        <v>16</v>
      </c>
      <c r="I38" s="13" t="s">
        <v>18</v>
      </c>
      <c r="K38" s="22">
        <f>IF(Основа!D38&gt;=10,'С основа'!L168,IF(Основа!D38=9,'С основа'!K168,IF(Основа!D38=8,'С основа'!J168,IF(Основа!D38=7,'С основа'!I168,IF(Основа!D38=6,'С основа'!H168,IF(Основа!D38=5,'С основа'!G168,IF(Основа!D38=4,'С основа'!F168,IF(Основа!D38=3,'С основа'!E168,IF(Основа!D38=2,'С основа'!D168,'С основа'!C168)))))))))</f>
        <v>42.513149999999996</v>
      </c>
      <c r="L38" s="22">
        <f>IF(Основа!D38&gt;=10,'С основа'!L169,IF(Основа!D38=9,'С основа'!K169,IF(Основа!D38=8,'С основа'!J169,IF(Основа!D38=7,'С основа'!I169,IF(Основа!D38=6,'С основа'!H169,IF(Основа!D38=5,'С основа'!G169,IF(Основа!D38=4,'С основа'!F169,IF(Основа!D38=3,'С основа'!E169,IF(Основа!D38=2,'С основа'!D169,'С основа'!C169)))))))))</f>
        <v>41.662886999999998</v>
      </c>
      <c r="M38" s="22">
        <f>IF(Основа!D38&gt;=10,'С основа'!L170,IF(Основа!D38=9,'С основа'!K170,IF(Основа!D38=8,'С основа'!J170,IF(Основа!D38=7,'С основа'!I170,IF(Основа!D38=6,'С основа'!H170,IF(Основа!D38=5,'С основа'!G170,IF(Основа!D38=4,'С основа'!F170,IF(Основа!D38=3,'С основа'!E170,IF(Основа!D38=2,'С основа'!D170,'С основа'!C170)))))))))</f>
        <v>40.829629259999997</v>
      </c>
      <c r="N38" s="22">
        <f>IF(Основа!D38&gt;=10,'С основа'!L171,IF(Основа!D38=9,'С основа'!K171,IF(Основа!D38=8,'С основа'!J171,IF(Основа!D38=7,'С основа'!I171,IF(Основа!D38=6,'С основа'!H171,IF(Основа!D38=5,'С основа'!G171,IF(Основа!D38=4,'С основа'!F171,IF(Основа!D38=3,'С основа'!E171,IF(Основа!D38=2,'С основа'!D171,'С основа'!C171)))))))))</f>
        <v>40.013036674799999</v>
      </c>
      <c r="O38" s="22">
        <f>IF(Основа!D38&gt;=10,'С основа'!L172,IF(Основа!D38=9,'С основа'!K172,IF(Основа!D38=8,'С основа'!J172,IF(Основа!D38=7,'С основа'!I172,IF(Основа!D38=6,'С основа'!H172,IF(Основа!D38=5,'С основа'!G172,IF(Основа!D38=4,'С основа'!F172,IF(Основа!D38=3,'С основа'!E172,IF(Основа!D38=2,'С основа'!D172,'С основа'!C172)))))))))</f>
        <v>39.212775941303995</v>
      </c>
      <c r="P38" s="22">
        <f>IF(Основа!D38&gt;=10,'С основа'!L173,IF(Основа!D38=9,'С основа'!K173,IF(Основа!D38=8,'С основа'!J173,IF(Основа!D38=7,'С основа'!I173,IF(Основа!D38=6,'С основа'!H173,IF(Основа!D38=5,'С основа'!G173,IF(Основа!D38=4,'С основа'!F173,IF(Основа!D38=3,'С основа'!E173,IF(Основа!D38=2,'С основа'!D173,'С основа'!C173)))))))))</f>
        <v>38.428520422477916</v>
      </c>
    </row>
    <row r="39" spans="1:16" ht="24.95" customHeight="1" x14ac:dyDescent="0.25">
      <c r="A39" s="48" t="s">
        <v>103</v>
      </c>
      <c r="B39" s="29">
        <f>IF(Сырьё!K$3&gt;=20,Основа!P39,IF(Сырьё!K$3&gt;=16,Основа!O39,IF(Сырьё!K$3&gt;=12,Основа!N39,IF(Сырьё!K$3&gt;=8,Основа!M39,IF(Сырьё!K$3&gt;=4,Основа!L39,Основа!K39)))))</f>
        <v>57.717668159999988</v>
      </c>
      <c r="C39" s="29">
        <f t="shared" si="7"/>
        <v>5771.7668159999985</v>
      </c>
      <c r="D39" s="30">
        <v>0</v>
      </c>
      <c r="E39" s="29">
        <f t="shared" si="8"/>
        <v>0</v>
      </c>
      <c r="F39" s="19" t="s">
        <v>35</v>
      </c>
      <c r="G39" s="19" t="s">
        <v>92</v>
      </c>
      <c r="H39" s="13" t="s">
        <v>16</v>
      </c>
      <c r="I39" s="13" t="s">
        <v>18</v>
      </c>
      <c r="K39" s="22">
        <f>IF(Основа!D39&gt;=10,'С основа'!L174,IF(Основа!D39=9,'С основа'!K174,IF(Основа!D39=8,'С основа'!J174,IF(Основа!D39=7,'С основа'!I174,IF(Основа!D39=6,'С основа'!H174,IF(Основа!D39=5,'С основа'!G174,IF(Основа!D39=4,'С основа'!F174,IF(Основа!D39=3,'С основа'!E174,IF(Основа!D39=2,'С основа'!D174,'С основа'!C174)))))))))</f>
        <v>57.717668159999988</v>
      </c>
      <c r="L39" s="22">
        <f>IF(Основа!D39&gt;=10,'С основа'!L175,IF(Основа!D39=9,'С основа'!K175,IF(Основа!D39=8,'С основа'!J175,IF(Основа!D39=7,'С основа'!I175,IF(Основа!D39=6,'С основа'!H175,IF(Основа!D39=5,'С основа'!G175,IF(Основа!D39=4,'С основа'!F175,IF(Основа!D39=3,'С основа'!E175,IF(Основа!D39=2,'С основа'!D175,'С основа'!C175)))))))))</f>
        <v>56.563314796799986</v>
      </c>
      <c r="M39" s="22">
        <f>IF(Основа!D39&gt;=10,'С основа'!L176,IF(Основа!D39=9,'С основа'!K176,IF(Основа!D39=8,'С основа'!J176,IF(Основа!D39=7,'С основа'!I176,IF(Основа!D39=6,'С основа'!H176,IF(Основа!D39=5,'С основа'!G176,IF(Основа!D39=4,'С основа'!F176,IF(Основа!D39=3,'С основа'!E176,IF(Основа!D39=2,'С основа'!D176,'С основа'!C176)))))))))</f>
        <v>55.432048500863985</v>
      </c>
      <c r="N39" s="22">
        <f>IF(Основа!D39&gt;=10,'С основа'!L177,IF(Основа!D39=9,'С основа'!K177,IF(Основа!D39=8,'С основа'!J177,IF(Основа!D39=7,'С основа'!I177,IF(Основа!D39=6,'С основа'!H177,IF(Основа!D39=5,'С основа'!G177,IF(Основа!D39=4,'С основа'!F177,IF(Основа!D39=3,'С основа'!E177,IF(Основа!D39=2,'С основа'!D177,'С основа'!C177)))))))))</f>
        <v>54.323407530846701</v>
      </c>
      <c r="O39" s="22">
        <f>IF(Основа!D39&gt;=10,'С основа'!L178,IF(Основа!D39=9,'С основа'!K178,IF(Основа!D39=8,'С основа'!J178,IF(Основа!D39=7,'С основа'!I178,IF(Основа!D39=6,'С основа'!H178,IF(Основа!D39=5,'С основа'!G178,IF(Основа!D39=4,'С основа'!F178,IF(Основа!D39=3,'С основа'!E178,IF(Основа!D39=2,'С основа'!D178,'С основа'!C178)))))))))</f>
        <v>53.236939380229764</v>
      </c>
      <c r="P39" s="22">
        <f>IF(Основа!D39&gt;=10,'С основа'!L179,IF(Основа!D39=9,'С основа'!K179,IF(Основа!D39=8,'С основа'!J179,IF(Основа!D39=7,'С основа'!I179,IF(Основа!D39=6,'С основа'!H179,IF(Основа!D39=5,'С основа'!G179,IF(Основа!D39=4,'С основа'!F179,IF(Основа!D39=3,'С основа'!E179,IF(Основа!D39=2,'С основа'!D179,'С основа'!C179)))))))))</f>
        <v>52.172200592625167</v>
      </c>
    </row>
    <row r="40" spans="1:16" ht="24.95" customHeight="1" x14ac:dyDescent="0.25">
      <c r="A40" s="49" t="s">
        <v>104</v>
      </c>
      <c r="B40" s="36">
        <f>IF(Сырьё!K$3&gt;=20,Основа!P40,IF(Сырьё!K$3&gt;=16,Основа!O40,IF(Сырьё!K$3&gt;=12,Основа!N40,IF(Сырьё!K$3&gt;=8,Основа!M40,IF(Сырьё!K$3&gt;=4,Основа!L40,Основа!K40)))))</f>
        <v>64.419556319999998</v>
      </c>
      <c r="C40" s="36">
        <f t="shared" si="7"/>
        <v>6441.9556320000002</v>
      </c>
      <c r="D40" s="30">
        <v>0</v>
      </c>
      <c r="E40" s="36">
        <f t="shared" si="8"/>
        <v>0</v>
      </c>
      <c r="F40" s="19" t="s">
        <v>35</v>
      </c>
      <c r="G40" s="19" t="s">
        <v>92</v>
      </c>
      <c r="H40" s="13" t="s">
        <v>16</v>
      </c>
      <c r="I40" s="13" t="s">
        <v>18</v>
      </c>
      <c r="K40" s="22">
        <f>IF(Основа!D40&gt;=10,'С основа'!L180,IF(Основа!D40=9,'С основа'!K180,IF(Основа!D40=8,'С основа'!J180,IF(Основа!D40=7,'С основа'!I180,IF(Основа!D40=6,'С основа'!H180,IF(Основа!D40=5,'С основа'!G180,IF(Основа!D40=4,'С основа'!F180,IF(Основа!D40=3,'С основа'!E180,IF(Основа!D40=2,'С основа'!D180,'С основа'!C180)))))))))</f>
        <v>64.419556319999998</v>
      </c>
      <c r="L40" s="22">
        <f>IF(Основа!D40&gt;=10,'С основа'!L181,IF(Основа!D40=9,'С основа'!K181,IF(Основа!D40=8,'С основа'!J181,IF(Основа!D40=7,'С основа'!I181,IF(Основа!D40=6,'С основа'!H181,IF(Основа!D40=5,'С основа'!G181,IF(Основа!D40=4,'С основа'!F181,IF(Основа!D40=3,'С основа'!E181,IF(Основа!D40=2,'С основа'!D181,'С основа'!C181)))))))))</f>
        <v>63.131165193599998</v>
      </c>
      <c r="M40" s="22">
        <f>IF(Основа!D40&gt;=10,'С основа'!L182,IF(Основа!D40=9,'С основа'!K182,IF(Основа!D40=8,'С основа'!J182,IF(Основа!D40=7,'С основа'!I182,IF(Основа!D40=6,'С основа'!H182,IF(Основа!D40=5,'С основа'!G182,IF(Основа!D40=4,'С основа'!F182,IF(Основа!D40=3,'С основа'!E182,IF(Основа!D40=2,'С основа'!D182,'С основа'!C182)))))))))</f>
        <v>61.868541889727993</v>
      </c>
      <c r="N40" s="22">
        <f>IF(Основа!D40&gt;=10,'С основа'!L183,IF(Основа!D40=9,'С основа'!K183,IF(Основа!D40=8,'С основа'!J183,IF(Основа!D40=7,'С основа'!I183,IF(Основа!D40=6,'С основа'!H183,IF(Основа!D40=5,'С основа'!G183,IF(Основа!D40=4,'С основа'!F183,IF(Основа!D40=3,'С основа'!E183,IF(Основа!D40=2,'С основа'!D183,'С основа'!C183)))))))))</f>
        <v>60.631171051933435</v>
      </c>
      <c r="O40" s="22">
        <f>IF(Основа!D40&gt;=10,'С основа'!L184,IF(Основа!D40=9,'С основа'!K184,IF(Основа!D40=8,'С основа'!J184,IF(Основа!D40=7,'С основа'!I184,IF(Основа!D40=6,'С основа'!H184,IF(Основа!D40=5,'С основа'!G184,IF(Основа!D40=4,'С основа'!F184,IF(Основа!D40=3,'С основа'!E184,IF(Основа!D40=2,'С основа'!D184,'С основа'!C184)))))))))</f>
        <v>59.418547630894764</v>
      </c>
      <c r="P40" s="22">
        <f>IF(Основа!D40&gt;=10,'С основа'!L185,IF(Основа!D40=9,'С основа'!K185,IF(Основа!D40=8,'С основа'!J185,IF(Основа!D40=7,'С основа'!I185,IF(Основа!D40=6,'С основа'!H185,IF(Основа!D40=5,'С основа'!G185,IF(Основа!D40=4,'С основа'!F185,IF(Основа!D40=3,'С основа'!E185,IF(Основа!D40=2,'С основа'!D185,'С основа'!C185)))))))))</f>
        <v>58.230176678276869</v>
      </c>
    </row>
    <row r="41" spans="1:16" ht="24.95" customHeight="1" x14ac:dyDescent="0.25">
      <c r="A41" s="48" t="s">
        <v>105</v>
      </c>
      <c r="B41" s="29">
        <f>IF(Сырьё!K$3&gt;=20,Основа!P41,IF(Сырьё!K$3&gt;=16,Основа!O41,IF(Сырьё!K$3&gt;=12,Основа!N41,IF(Сырьё!K$3&gt;=8,Основа!M41,IF(Сырьё!K$3&gt;=4,Основа!L41,Основа!K41)))))</f>
        <v>71.121444480000008</v>
      </c>
      <c r="C41" s="29">
        <f t="shared" si="7"/>
        <v>7112.1444480000009</v>
      </c>
      <c r="D41" s="30">
        <v>0</v>
      </c>
      <c r="E41" s="29">
        <f t="shared" si="8"/>
        <v>0</v>
      </c>
      <c r="F41" s="19" t="s">
        <v>35</v>
      </c>
      <c r="G41" s="19" t="s">
        <v>92</v>
      </c>
      <c r="H41" s="13" t="s">
        <v>16</v>
      </c>
      <c r="I41" s="13" t="s">
        <v>18</v>
      </c>
      <c r="K41" s="22">
        <f>IF(Основа!D41&gt;=10,'С основа'!L186,IF(Основа!D41=9,'С основа'!K186,IF(Основа!D41=8,'С основа'!J186,IF(Основа!D41=7,'С основа'!I186,IF(Основа!D41=6,'С основа'!H186,IF(Основа!D41=5,'С основа'!G186,IF(Основа!D41=4,'С основа'!F186,IF(Основа!D41=3,'С основа'!E186,IF(Основа!D41=2,'С основа'!D186,'С основа'!C186)))))))))</f>
        <v>71.121444480000008</v>
      </c>
      <c r="L41" s="22">
        <f>IF(Основа!D41&gt;=10,'С основа'!L187,IF(Основа!D41=9,'С основа'!K187,IF(Основа!D41=8,'С основа'!J187,IF(Основа!D41=7,'С основа'!I187,IF(Основа!D41=6,'С основа'!H187,IF(Основа!D41=5,'С основа'!G187,IF(Основа!D41=4,'С основа'!F187,IF(Основа!D41=3,'С основа'!E187,IF(Основа!D41=2,'С основа'!D187,'С основа'!C187)))))))))</f>
        <v>69.699015590400009</v>
      </c>
      <c r="M41" s="22">
        <f>IF(Основа!D41&gt;=10,'С основа'!L188,IF(Основа!D41=9,'С основа'!K188,IF(Основа!D41=8,'С основа'!J188,IF(Основа!D41=7,'С основа'!I188,IF(Основа!D41=6,'С основа'!H188,IF(Основа!D41=5,'С основа'!G188,IF(Основа!D41=4,'С основа'!F188,IF(Основа!D41=3,'С основа'!E188,IF(Основа!D41=2,'С основа'!D188,'С основа'!C188)))))))))</f>
        <v>68.305035278592001</v>
      </c>
      <c r="N41" s="22">
        <f>IF(Основа!D41&gt;=10,'С основа'!L189,IF(Основа!D41=9,'С основа'!K189,IF(Основа!D41=8,'С основа'!J189,IF(Основа!D41=7,'С основа'!I189,IF(Основа!D41=6,'С основа'!H189,IF(Основа!D41=5,'С основа'!G189,IF(Основа!D41=4,'С основа'!F189,IF(Основа!D41=3,'С основа'!E189,IF(Основа!D41=2,'С основа'!D189,'С основа'!C189)))))))))</f>
        <v>66.938934573020163</v>
      </c>
      <c r="O41" s="22">
        <f>IF(Основа!D41&gt;=10,'С основа'!L190,IF(Основа!D41=9,'С основа'!K190,IF(Основа!D41=8,'С основа'!J190,IF(Основа!D41=7,'С основа'!I190,IF(Основа!D41=6,'С основа'!H190,IF(Основа!D41=5,'С основа'!G190,IF(Основа!D41=4,'С основа'!F190,IF(Основа!D41=3,'С основа'!E190,IF(Основа!D41=2,'С основа'!D190,'С основа'!C190)))))))))</f>
        <v>65.600155881559758</v>
      </c>
      <c r="P41" s="22">
        <f>IF(Основа!D41&gt;=10,'С основа'!L191,IF(Основа!D41=9,'С основа'!K191,IF(Основа!D41=8,'С основа'!J191,IF(Основа!D41=7,'С основа'!I191,IF(Основа!D41=6,'С основа'!H191,IF(Основа!D41=5,'С основа'!G191,IF(Основа!D41=4,'С основа'!F191,IF(Основа!D41=3,'С основа'!E191,IF(Основа!D41=2,'С основа'!D191,'С основа'!C191)))))))))</f>
        <v>64.288152763928565</v>
      </c>
    </row>
    <row r="42" spans="1:16" ht="24.95" customHeight="1" x14ac:dyDescent="0.25">
      <c r="A42" s="52" t="s">
        <v>106</v>
      </c>
      <c r="B42" s="39">
        <f>IF(Сырьё!K$3&gt;=20,Основа!P42,IF(Сырьё!K$3&gt;=16,Основа!O42,IF(Сырьё!K$3&gt;=12,Основа!N42,IF(Сырьё!K$3&gt;=8,Основа!M42,IF(Сырьё!K$3&gt;=4,Основа!L42,Основа!K42)))))</f>
        <v>77.823332640000004</v>
      </c>
      <c r="C42" s="39">
        <f t="shared" si="7"/>
        <v>7782.3332640000008</v>
      </c>
      <c r="D42" s="30">
        <v>0</v>
      </c>
      <c r="E42" s="36">
        <f t="shared" si="8"/>
        <v>0</v>
      </c>
      <c r="F42" s="19" t="s">
        <v>35</v>
      </c>
      <c r="G42" s="19" t="s">
        <v>92</v>
      </c>
      <c r="H42" s="13" t="s">
        <v>16</v>
      </c>
      <c r="I42" s="13" t="s">
        <v>18</v>
      </c>
      <c r="K42" s="22">
        <f>IF(Основа!D42&gt;=10,'С основа'!L192,IF(Основа!D42=9,'С основа'!K192,IF(Основа!D42=8,'С основа'!J192,IF(Основа!D42=7,'С основа'!I192,IF(Основа!D42=6,'С основа'!H192,IF(Основа!D42=5,'С основа'!G192,IF(Основа!D42=4,'С основа'!F192,IF(Основа!D42=3,'С основа'!E192,IF(Основа!D42=2,'С основа'!D192,'С основа'!C192)))))))))</f>
        <v>77.823332640000004</v>
      </c>
      <c r="L42" s="22">
        <f>IF(Основа!D42&gt;=10,'С основа'!L193,IF(Основа!D42=9,'С основа'!K193,IF(Основа!D42=8,'С основа'!J193,IF(Основа!D42=7,'С основа'!I193,IF(Основа!D42=6,'С основа'!H193,IF(Основа!D42=5,'С основа'!G193,IF(Основа!D42=4,'С основа'!F193,IF(Основа!D42=3,'С основа'!E193,IF(Основа!D42=2,'С основа'!D193,'С основа'!C193)))))))))</f>
        <v>76.266865987200006</v>
      </c>
      <c r="M42" s="22">
        <f>IF(Основа!D42&gt;=10,'С основа'!L194,IF(Основа!D42=9,'С основа'!K194,IF(Основа!D42=8,'С основа'!J194,IF(Основа!D42=7,'С основа'!I194,IF(Основа!D42=6,'С основа'!H194,IF(Основа!D42=5,'С основа'!G194,IF(Основа!D42=4,'С основа'!F194,IF(Основа!D42=3,'С основа'!E194,IF(Основа!D42=2,'С основа'!D194,'С основа'!C194)))))))))</f>
        <v>74.741528667456009</v>
      </c>
      <c r="N42" s="22">
        <f>IF(Основа!D42&gt;=10,'С основа'!L195,IF(Основа!D42=9,'С основа'!K195,IF(Основа!D42=8,'С основа'!J195,IF(Основа!D42=7,'С основа'!I195,IF(Основа!D42=6,'С основа'!H195,IF(Основа!D42=5,'С основа'!G195,IF(Основа!D42=4,'С основа'!F195,IF(Основа!D42=3,'С основа'!E195,IF(Основа!D42=2,'С основа'!D195,'С основа'!C195)))))))))</f>
        <v>73.24669809410689</v>
      </c>
      <c r="O42" s="22">
        <f>IF(Основа!D42&gt;=10,'С основа'!L196,IF(Основа!D42=9,'С основа'!K196,IF(Основа!D42=8,'С основа'!J196,IF(Основа!D42=7,'С основа'!I196,IF(Основа!D42=6,'С основа'!H196,IF(Основа!D42=5,'С основа'!G196,IF(Основа!D42=4,'С основа'!F196,IF(Основа!D42=3,'С основа'!E196,IF(Основа!D42=2,'С основа'!D196,'С основа'!C196)))))))))</f>
        <v>71.781764132224751</v>
      </c>
      <c r="P42" s="22">
        <f>IF(Основа!D42&gt;=10,'С основа'!L197,IF(Основа!D42=9,'С основа'!K197,IF(Основа!D42=8,'С основа'!J197,IF(Основа!D42=7,'С основа'!I197,IF(Основа!D42=6,'С основа'!H197,IF(Основа!D42=5,'С основа'!G197,IF(Основа!D42=4,'С основа'!F197,IF(Основа!D42=3,'С основа'!E197,IF(Основа!D42=2,'С основа'!D197,'С основа'!C197)))))))))</f>
        <v>70.346128849580253</v>
      </c>
    </row>
    <row r="43" spans="1:16" ht="24.95" customHeight="1" x14ac:dyDescent="0.25">
      <c r="A43" s="48" t="s">
        <v>107</v>
      </c>
      <c r="B43" s="29">
        <f>IF(Сырьё!K$3&gt;=20,Основа!P43,IF(Сырьё!K$3&gt;=16,Основа!O43,IF(Сырьё!K$3&gt;=12,Основа!N43,IF(Сырьё!K$3&gt;=8,Основа!M43,IF(Сырьё!K$3&gt;=4,Основа!L43,Основа!K43)))))</f>
        <v>91.227108959999981</v>
      </c>
      <c r="C43" s="29">
        <f t="shared" si="7"/>
        <v>9122.7108959999987</v>
      </c>
      <c r="D43" s="30">
        <v>0</v>
      </c>
      <c r="E43" s="29">
        <f t="shared" si="8"/>
        <v>0</v>
      </c>
      <c r="F43" s="19" t="s">
        <v>35</v>
      </c>
      <c r="G43" s="19" t="s">
        <v>92</v>
      </c>
      <c r="H43" s="13" t="s">
        <v>16</v>
      </c>
      <c r="I43" s="13" t="s">
        <v>18</v>
      </c>
      <c r="K43" s="22">
        <f>IF(Основа!D43&gt;=10,'С основа'!L198,IF(Основа!D43=9,'С основа'!K198,IF(Основа!D43=8,'С основа'!J198,IF(Основа!D43=7,'С основа'!I198,IF(Основа!D43=6,'С основа'!H198,IF(Основа!D43=5,'С основа'!G198,IF(Основа!D43=4,'С основа'!F198,IF(Основа!D43=3,'С основа'!E198,IF(Основа!D43=2,'С основа'!D198,'С основа'!C198)))))))))</f>
        <v>91.227108959999981</v>
      </c>
      <c r="L43" s="22">
        <f>IF(Основа!D43&gt;=10,'С основа'!L199,IF(Основа!D43=9,'С основа'!K199,IF(Основа!D43=8,'С основа'!J199,IF(Основа!D43=7,'С основа'!I199,IF(Основа!D43=6,'С основа'!H199,IF(Основа!D43=5,'С основа'!G199,IF(Основа!D43=4,'С основа'!F199,IF(Основа!D43=3,'С основа'!E199,IF(Основа!D43=2,'С основа'!D199,'С основа'!C199)))))))))</f>
        <v>89.402566780799987</v>
      </c>
      <c r="M43" s="22">
        <f>IF(Основа!D43&gt;=10,'С основа'!L200,IF(Основа!D43=9,'С основа'!K200,IF(Основа!D43=8,'С основа'!J200,IF(Основа!D43=7,'С основа'!I200,IF(Основа!D43=6,'С основа'!H200,IF(Основа!D43=5,'С основа'!G200,IF(Основа!D43=4,'С основа'!F200,IF(Основа!D43=3,'С основа'!E200,IF(Основа!D43=2,'С основа'!D200,'С основа'!C200)))))))))</f>
        <v>87.614515445183983</v>
      </c>
      <c r="N43" s="22">
        <f>IF(Основа!D43&gt;=10,'С основа'!L201,IF(Основа!D43=9,'С основа'!K201,IF(Основа!D43=8,'С основа'!J201,IF(Основа!D43=7,'С основа'!I201,IF(Основа!D43=6,'С основа'!H201,IF(Основа!D43=5,'С основа'!G201,IF(Основа!D43=4,'С основа'!F201,IF(Основа!D43=3,'С основа'!E201,IF(Основа!D43=2,'С основа'!D201,'С основа'!C201)))))))))</f>
        <v>85.862225136280301</v>
      </c>
      <c r="O43" s="22">
        <f>IF(Основа!D43&gt;=10,'С основа'!L202,IF(Основа!D43=9,'С основа'!K202,IF(Основа!D43=8,'С основа'!J202,IF(Основа!D43=7,'С основа'!I202,IF(Основа!D43=6,'С основа'!H202,IF(Основа!D43=5,'С основа'!G202,IF(Основа!D43=4,'С основа'!F202,IF(Основа!D43=3,'С основа'!E202,IF(Основа!D43=2,'С основа'!D202,'С основа'!C202)))))))))</f>
        <v>84.144980633554695</v>
      </c>
      <c r="P43" s="22">
        <f>IF(Основа!D43&gt;=10,'С основа'!L203,IF(Основа!D43=9,'С основа'!K203,IF(Основа!D43=8,'С основа'!J203,IF(Основа!D43=7,'С основа'!I203,IF(Основа!D43=6,'С основа'!H203,IF(Основа!D43=5,'С основа'!G203,IF(Основа!D43=4,'С основа'!F203,IF(Основа!D43=3,'С основа'!E203,IF(Основа!D43=2,'С основа'!D203,'С основа'!C203)))))))))</f>
        <v>82.462081020883602</v>
      </c>
    </row>
    <row r="44" spans="1:16" ht="24.95" customHeight="1" x14ac:dyDescent="0.25">
      <c r="A44" s="49" t="s">
        <v>108</v>
      </c>
      <c r="B44" s="36">
        <f>IF(Сырьё!K$3&gt;=20,Основа!P44,IF(Сырьё!K$3&gt;=16,Основа!O44,IF(Сырьё!K$3&gt;=12,Основа!N44,IF(Сырьё!K$3&gt;=8,Основа!M44,IF(Сырьё!K$3&gt;=4,Основа!L44,Основа!K44)))))</f>
        <v>104.63088528</v>
      </c>
      <c r="C44" s="36">
        <f t="shared" si="7"/>
        <v>10463.088528</v>
      </c>
      <c r="D44" s="30">
        <v>0</v>
      </c>
      <c r="E44" s="36">
        <f t="shared" si="8"/>
        <v>0</v>
      </c>
      <c r="F44" s="19" t="s">
        <v>35</v>
      </c>
      <c r="G44" s="19" t="s">
        <v>92</v>
      </c>
      <c r="H44" s="13" t="s">
        <v>16</v>
      </c>
      <c r="I44" s="13" t="s">
        <v>18</v>
      </c>
      <c r="K44" s="22">
        <f>IF(Основа!D44&gt;=10,'С основа'!L204,IF(Основа!D44=9,'С основа'!K204,IF(Основа!D44=8,'С основа'!J204,IF(Основа!D44=7,'С основа'!I204,IF(Основа!D44=6,'С основа'!H204,IF(Основа!D44=5,'С основа'!G204,IF(Основа!D44=4,'С основа'!F204,IF(Основа!D44=3,'С основа'!E204,IF(Основа!D44=2,'С основа'!D204,'С основа'!C204)))))))))</f>
        <v>104.63088528</v>
      </c>
      <c r="L44" s="22">
        <f>IF(Основа!D44&gt;=10,'С основа'!L205,IF(Основа!D44=9,'С основа'!K205,IF(Основа!D44=8,'С основа'!J205,IF(Основа!D44=7,'С основа'!I205,IF(Основа!D44=6,'С основа'!H205,IF(Основа!D44=5,'С основа'!G205,IF(Основа!D44=4,'С основа'!F205,IF(Основа!D44=3,'С основа'!E205,IF(Основа!D44=2,'С основа'!D205,'С основа'!C205)))))))))</f>
        <v>102.5382675744</v>
      </c>
      <c r="M44" s="22">
        <f>IF(Основа!D44&gt;=10,'С основа'!L206,IF(Основа!D44=9,'С основа'!K206,IF(Основа!D44=8,'С основа'!J206,IF(Основа!D44=7,'С основа'!I206,IF(Основа!D44=6,'С основа'!H206,IF(Основа!D44=5,'С основа'!G206,IF(Основа!D44=4,'С основа'!F206,IF(Основа!D44=3,'С основа'!E206,IF(Основа!D44=2,'С основа'!D206,'С основа'!C206)))))))))</f>
        <v>100.487502222912</v>
      </c>
      <c r="N44" s="22">
        <f>IF(Основа!D44&gt;=10,'С основа'!L207,IF(Основа!D44=9,'С основа'!K207,IF(Основа!D44=8,'С основа'!J207,IF(Основа!D44=7,'С основа'!I207,IF(Основа!D44=6,'С основа'!H207,IF(Основа!D44=5,'С основа'!G207,IF(Основа!D44=4,'С основа'!F207,IF(Основа!D44=3,'С основа'!E207,IF(Основа!D44=2,'С основа'!D207,'С основа'!C207)))))))))</f>
        <v>98.477752178453756</v>
      </c>
      <c r="O44" s="22">
        <f>IF(Основа!D44&gt;=10,'С основа'!L208,IF(Основа!D44=9,'С основа'!K208,IF(Основа!D44=8,'С основа'!J208,IF(Основа!D44=7,'С основа'!I208,IF(Основа!D44=6,'С основа'!H208,IF(Основа!D44=5,'С основа'!G208,IF(Основа!D44=4,'С основа'!F208,IF(Основа!D44=3,'С основа'!E208,IF(Основа!D44=2,'С основа'!D208,'С основа'!C208)))))))))</f>
        <v>96.508197134884682</v>
      </c>
      <c r="P44" s="22">
        <f>IF(Основа!D44&gt;=10,'С основа'!L209,IF(Основа!D44=9,'С основа'!K209,IF(Основа!D44=8,'С основа'!J209,IF(Основа!D44=7,'С основа'!I209,IF(Основа!D44=6,'С основа'!H209,IF(Основа!D44=5,'С основа'!G209,IF(Основа!D44=4,'С основа'!F209,IF(Основа!D44=3,'С основа'!E209,IF(Основа!D44=2,'С основа'!D209,'С основа'!C209)))))))))</f>
        <v>94.578033192186993</v>
      </c>
    </row>
    <row r="45" spans="1:16" ht="24.95" customHeight="1" x14ac:dyDescent="0.25">
      <c r="A45" s="48" t="s">
        <v>109</v>
      </c>
      <c r="B45" s="29">
        <f>IF(Сырьё!K$3&gt;=20,Основа!P45,IF(Сырьё!K$3&gt;=16,Основа!O45,IF(Сырьё!K$3&gt;=12,Основа!N45,IF(Сырьё!K$3&gt;=8,Основа!M45,IF(Сырьё!K$3&gt;=4,Основа!L45,Основа!K45)))))</f>
        <v>118.03466159999999</v>
      </c>
      <c r="C45" s="29">
        <f t="shared" si="7"/>
        <v>11803.46616</v>
      </c>
      <c r="D45" s="30">
        <v>0</v>
      </c>
      <c r="E45" s="29">
        <f t="shared" si="8"/>
        <v>0</v>
      </c>
      <c r="F45" s="19" t="s">
        <v>35</v>
      </c>
      <c r="G45" s="19" t="s">
        <v>92</v>
      </c>
      <c r="H45" s="13" t="s">
        <v>16</v>
      </c>
      <c r="I45" s="13" t="s">
        <v>18</v>
      </c>
      <c r="K45" s="22">
        <f>IF(Основа!D45&gt;=10,'С основа'!L210,IF(Основа!D45=9,'С основа'!K210,IF(Основа!D45=8,'С основа'!J210,IF(Основа!D45=7,'С основа'!I210,IF(Основа!D45=6,'С основа'!H210,IF(Основа!D45=5,'С основа'!G210,IF(Основа!D45=4,'С основа'!F210,IF(Основа!D45=3,'С основа'!E210,IF(Основа!D45=2,'С основа'!D210,'С основа'!C210)))))))))</f>
        <v>118.03466159999999</v>
      </c>
      <c r="L45" s="22">
        <f>IF(Основа!D45&gt;=10,'С основа'!L211,IF(Основа!D45=9,'С основа'!K211,IF(Основа!D45=8,'С основа'!J211,IF(Основа!D45=7,'С основа'!I211,IF(Основа!D45=6,'С основа'!H211,IF(Основа!D45=5,'С основа'!G211,IF(Основа!D45=4,'С основа'!F211,IF(Основа!D45=3,'С основа'!E211,IF(Основа!D45=2,'С основа'!D211,'С основа'!C211)))))))))</f>
        <v>115.67396836799999</v>
      </c>
      <c r="M45" s="22">
        <f>IF(Основа!D45&gt;=10,'С основа'!L212,IF(Основа!D45=9,'С основа'!K212,IF(Основа!D45=8,'С основа'!J212,IF(Основа!D45=7,'С основа'!I212,IF(Основа!D45=6,'С основа'!H212,IF(Основа!D45=5,'С основа'!G212,IF(Основа!D45=4,'С основа'!F212,IF(Основа!D45=3,'С основа'!E212,IF(Основа!D45=2,'С основа'!D212,'С основа'!C212)))))))))</f>
        <v>113.36048900063999</v>
      </c>
      <c r="N45" s="22">
        <f>IF(Основа!D45&gt;=10,'С основа'!L213,IF(Основа!D45=9,'С основа'!K213,IF(Основа!D45=8,'С основа'!J213,IF(Основа!D45=7,'С основа'!I213,IF(Основа!D45=6,'С основа'!H213,IF(Основа!D45=5,'С основа'!G213,IF(Основа!D45=4,'С основа'!F213,IF(Основа!D45=3,'С основа'!E213,IF(Основа!D45=2,'С основа'!D213,'С основа'!C213)))))))))</f>
        <v>111.09327922062718</v>
      </c>
      <c r="O45" s="22">
        <f>IF(Основа!D45&gt;=10,'С основа'!L214,IF(Основа!D45=9,'С основа'!K214,IF(Основа!D45=8,'С основа'!J214,IF(Основа!D45=7,'С основа'!I214,IF(Основа!D45=6,'С основа'!H214,IF(Основа!D45=5,'С основа'!G214,IF(Основа!D45=4,'С основа'!F214,IF(Основа!D45=3,'С основа'!E214,IF(Основа!D45=2,'С основа'!D214,'С основа'!C214)))))))))</f>
        <v>108.87141363621464</v>
      </c>
      <c r="P45" s="22">
        <f>IF(Основа!D45&gt;=10,'С основа'!L215,IF(Основа!D45=9,'С основа'!K215,IF(Основа!D45=8,'С основа'!J215,IF(Основа!D45=7,'С основа'!I215,IF(Основа!D45=6,'С основа'!H215,IF(Основа!D45=5,'С основа'!G215,IF(Основа!D45=4,'С основа'!F215,IF(Основа!D45=3,'С основа'!E215,IF(Основа!D45=2,'С основа'!D215,'С основа'!C215)))))))))</f>
        <v>106.69398536349034</v>
      </c>
    </row>
    <row r="46" spans="1:16" ht="24.95" customHeight="1" thickBot="1" x14ac:dyDescent="0.3">
      <c r="A46" s="53" t="s">
        <v>110</v>
      </c>
      <c r="B46" s="33">
        <f>IF(Сырьё!K$3&gt;=20,Основа!P46,IF(Сырьё!K$3&gt;=16,Основа!O46,IF(Сырьё!K$3&gt;=12,Основа!N46,IF(Сырьё!K$3&gt;=8,Основа!M46,IF(Сырьё!K$3&gt;=4,Основа!L46,Основа!K46)))))</f>
        <v>131.43843791999998</v>
      </c>
      <c r="C46" s="33">
        <f t="shared" si="7"/>
        <v>13143.843791999998</v>
      </c>
      <c r="D46" s="30">
        <v>0</v>
      </c>
      <c r="E46" s="51">
        <f t="shared" si="8"/>
        <v>0</v>
      </c>
      <c r="F46" s="19" t="s">
        <v>35</v>
      </c>
      <c r="G46" s="19" t="s">
        <v>92</v>
      </c>
      <c r="H46" s="13" t="s">
        <v>16</v>
      </c>
      <c r="I46" s="13" t="s">
        <v>18</v>
      </c>
      <c r="K46" s="22">
        <f>IF(Основа!D46&gt;=10,'С основа'!L216,IF(Основа!D46=9,'С основа'!K216,IF(Основа!D46=8,'С основа'!J216,IF(Основа!D46=7,'С основа'!I216,IF(Основа!D46=6,'С основа'!H216,IF(Основа!D46=5,'С основа'!G216,IF(Основа!D46=4,'С основа'!F216,IF(Основа!D46=3,'С основа'!E216,IF(Основа!D46=2,'С основа'!D216,'С основа'!C216)))))))))</f>
        <v>131.43843791999998</v>
      </c>
      <c r="L46" s="22">
        <f>IF(Основа!D46&gt;=10,'С основа'!L217,IF(Основа!D46=9,'С основа'!K217,IF(Основа!D46=8,'С основа'!J217,IF(Основа!D46=7,'С основа'!I217,IF(Основа!D46=6,'С основа'!H217,IF(Основа!D46=5,'С основа'!G217,IF(Основа!D46=4,'С основа'!F217,IF(Основа!D46=3,'С основа'!E217,IF(Основа!D46=2,'С основа'!D217,'С основа'!C217)))))))))</f>
        <v>128.80966916159997</v>
      </c>
      <c r="M46" s="22">
        <f>IF(Основа!D46&gt;=10,'С основа'!L218,IF(Основа!D46=9,'С основа'!K218,IF(Основа!D46=8,'С основа'!J218,IF(Основа!D46=7,'С основа'!I218,IF(Основа!D46=6,'С основа'!H218,IF(Основа!D46=5,'С основа'!G218,IF(Основа!D46=4,'С основа'!F218,IF(Основа!D46=3,'С основа'!E218,IF(Основа!D46=2,'С основа'!D218,'С основа'!C218)))))))))</f>
        <v>126.23347577836797</v>
      </c>
      <c r="N46" s="22">
        <f>IF(Основа!D46&gt;=10,'С основа'!L219,IF(Основа!D46=9,'С основа'!K219,IF(Основа!D46=8,'С основа'!J219,IF(Основа!D46=7,'С основа'!I219,IF(Основа!D46=6,'С основа'!H219,IF(Основа!D46=5,'С основа'!G219,IF(Основа!D46=4,'С основа'!F219,IF(Основа!D46=3,'С основа'!E219,IF(Основа!D46=2,'С основа'!D219,'С основа'!C219)))))))))</f>
        <v>123.70880626280061</v>
      </c>
      <c r="O46" s="22">
        <f>IF(Основа!D46&gt;=10,'С основа'!L220,IF(Основа!D46=9,'С основа'!K220,IF(Основа!D46=8,'С основа'!J220,IF(Основа!D46=7,'С основа'!I220,IF(Основа!D46=6,'С основа'!H220,IF(Основа!D46=5,'С основа'!G220,IF(Основа!D46=4,'С основа'!F220,IF(Основа!D46=3,'С основа'!E220,IF(Основа!D46=2,'С основа'!D220,'С основа'!C220)))))))))</f>
        <v>121.2346301375446</v>
      </c>
      <c r="P46" s="22">
        <f>IF(Основа!D46&gt;=10,'С основа'!L221,IF(Основа!D46=9,'С основа'!K221,IF(Основа!D46=8,'С основа'!J221,IF(Основа!D46=7,'С основа'!I221,IF(Основа!D46=6,'С основа'!H221,IF(Основа!D46=5,'С основа'!G221,IF(Основа!D46=4,'С основа'!F221,IF(Основа!D46=3,'С основа'!E221,IF(Основа!D46=2,'С основа'!D221,'С основа'!C221)))))))))</f>
        <v>118.8099375347937</v>
      </c>
    </row>
    <row r="47" spans="1:16" ht="35.1" customHeight="1" thickBot="1" x14ac:dyDescent="0.3">
      <c r="A47" s="115" t="s">
        <v>111</v>
      </c>
      <c r="B47" s="116"/>
      <c r="C47" s="116"/>
      <c r="D47" s="116"/>
      <c r="E47" s="116"/>
      <c r="F47" s="116"/>
      <c r="G47" s="116"/>
      <c r="H47" s="116"/>
      <c r="I47" s="117"/>
    </row>
    <row r="48" spans="1:16" ht="24.95" customHeight="1" x14ac:dyDescent="0.25">
      <c r="A48" s="47" t="s">
        <v>112</v>
      </c>
      <c r="B48" s="11">
        <f>IF(Сырьё!K$3&gt;=20,Основа!P48,IF(Сырьё!K$3&gt;=16,Основа!O48,IF(Сырьё!K$3&gt;=12,Основа!N48,IF(Сырьё!K$3&gt;=8,Основа!M48,IF(Сырьё!K$3&gt;=4,Основа!L48,Основа!K48)))))</f>
        <v>79.597875000000002</v>
      </c>
      <c r="C48" s="11">
        <f t="shared" ref="C48:C56" si="9">B48*54</f>
        <v>4298.2852499999999</v>
      </c>
      <c r="D48" s="12">
        <v>0</v>
      </c>
      <c r="E48" s="11">
        <f t="shared" ref="E48:E56" si="10">C48*D48</f>
        <v>0</v>
      </c>
      <c r="F48" s="13" t="s">
        <v>14</v>
      </c>
      <c r="G48" s="13" t="s">
        <v>15</v>
      </c>
      <c r="H48" s="19" t="s">
        <v>22</v>
      </c>
      <c r="I48" s="13" t="s">
        <v>18</v>
      </c>
      <c r="K48" s="22">
        <f>IF(Основа!D48&gt;=10,'С основа'!L223,IF(Основа!D48=9,'С основа'!K223,IF(Основа!D48=8,'С основа'!J223,IF(Основа!D48=7,'С основа'!I223,IF(Основа!D48=6,'С основа'!H223,IF(Основа!D48=5,'С основа'!G223,IF(Основа!D48=4,'С основа'!F223,IF(Основа!D48=3,'С основа'!E223,IF(Основа!D48=2,'С основа'!D223,'С основа'!C223)))))))))</f>
        <v>79.597875000000002</v>
      </c>
      <c r="L48" s="22">
        <f>IF(Основа!D48&gt;=10,'С основа'!L224,IF(Основа!D48=9,'С основа'!K224,IF(Основа!D48=8,'С основа'!J224,IF(Основа!D48=7,'С основа'!I224,IF(Основа!D48=6,'С основа'!H224,IF(Основа!D48=5,'С основа'!G224,IF(Основа!D48=4,'С основа'!F224,IF(Основа!D48=3,'С основа'!E224,IF(Основа!D48=2,'С основа'!D224,'С основа'!C224)))))))))</f>
        <v>78.005917499999995</v>
      </c>
      <c r="M48" s="22">
        <f>IF(Основа!D48&gt;=10,'С основа'!L225,IF(Основа!D48=9,'С основа'!K225,IF(Основа!D48=8,'С основа'!J225,IF(Основа!D48=7,'С основа'!I225,IF(Основа!D48=6,'С основа'!H225,IF(Основа!D48=5,'С основа'!G225,IF(Основа!D48=4,'С основа'!F225,IF(Основа!D48=3,'С основа'!E225,IF(Основа!D48=2,'С основа'!D225,'С основа'!C225)))))))))</f>
        <v>76.445799149999999</v>
      </c>
      <c r="N48" s="22">
        <f>IF(Основа!D48&gt;=10,'С основа'!L226,IF(Основа!D48=9,'С основа'!K226,IF(Основа!D48=8,'С основа'!J226,IF(Основа!D48=7,'С основа'!I226,IF(Основа!D48=6,'С основа'!H226,IF(Основа!D48=5,'С основа'!G226,IF(Основа!D48=4,'С основа'!F226,IF(Основа!D48=3,'С основа'!E226,IF(Основа!D48=2,'С основа'!D226,'С основа'!C226)))))))))</f>
        <v>74.916883166999995</v>
      </c>
      <c r="O48" s="22">
        <f>IF(Основа!D48&gt;=10,'С основа'!L227,IF(Основа!D48=9,'С основа'!K227,IF(Основа!D48=8,'С основа'!J227,IF(Основа!D48=7,'С основа'!I227,IF(Основа!D48=6,'С основа'!H227,IF(Основа!D48=5,'С основа'!G227,IF(Основа!D48=4,'С основа'!F227,IF(Основа!D48=3,'С основа'!E227,IF(Основа!D48=2,'С основа'!D227,'С основа'!C227)))))))))</f>
        <v>73.418545503659999</v>
      </c>
      <c r="P48" s="22">
        <f>IF(Основа!D48&gt;=10,'С основа'!L228,IF(Основа!D48=9,'С основа'!K228,IF(Основа!D48=8,'С основа'!J228,IF(Основа!D48=7,'С основа'!I228,IF(Основа!D48=6,'С основа'!H228,IF(Основа!D48=5,'С основа'!G228,IF(Основа!D48=4,'С основа'!F228,IF(Основа!D48=3,'С основа'!E228,IF(Основа!D48=2,'С основа'!D228,'С основа'!C228)))))))))</f>
        <v>71.950174593586794</v>
      </c>
    </row>
    <row r="49" spans="1:16" ht="24.95" customHeight="1" x14ac:dyDescent="0.25">
      <c r="A49" s="48" t="s">
        <v>113</v>
      </c>
      <c r="B49" s="29">
        <f>IF(Сырьё!K$3&gt;=20,Основа!P49,IF(Сырьё!K$3&gt;=16,Основа!O49,IF(Сырьё!K$3&gt;=12,Основа!N49,IF(Сырьё!K$3&gt;=8,Основа!M49,IF(Сырьё!K$3&gt;=4,Основа!L49,Основа!K49)))))</f>
        <v>112.27217039999999</v>
      </c>
      <c r="C49" s="29">
        <f t="shared" si="9"/>
        <v>6062.6972016</v>
      </c>
      <c r="D49" s="30">
        <v>0</v>
      </c>
      <c r="E49" s="29">
        <f t="shared" si="10"/>
        <v>0</v>
      </c>
      <c r="F49" s="13" t="s">
        <v>14</v>
      </c>
      <c r="G49" s="13" t="s">
        <v>15</v>
      </c>
      <c r="H49" s="37" t="s">
        <v>22</v>
      </c>
      <c r="I49" s="13" t="s">
        <v>18</v>
      </c>
      <c r="K49" s="22">
        <f>IF(Основа!D49&gt;=10,'С основа'!L229,IF(Основа!D49=9,'С основа'!K229,IF(Основа!D49=8,'С основа'!J229,IF(Основа!D49=7,'С основа'!I229,IF(Основа!D49=6,'С основа'!H229,IF(Основа!D49=5,'С основа'!G229,IF(Основа!D49=4,'С основа'!F229,IF(Основа!D49=3,'С основа'!E229,IF(Основа!D49=2,'С основа'!D229,'С основа'!C229)))))))))</f>
        <v>112.27217039999999</v>
      </c>
      <c r="L49" s="22">
        <f>IF(Основа!D49&gt;=10,'С основа'!L230,IF(Основа!D49=9,'С основа'!K230,IF(Основа!D49=8,'С основа'!J230,IF(Основа!D49=7,'С основа'!I230,IF(Основа!D49=6,'С основа'!H230,IF(Основа!D49=5,'С основа'!G230,IF(Основа!D49=4,'С основа'!F230,IF(Основа!D49=3,'С основа'!E230,IF(Основа!D49=2,'С основа'!D230,'С основа'!C230)))))))))</f>
        <v>110.02672699199999</v>
      </c>
      <c r="M49" s="22">
        <f>IF(Основа!D49&gt;=10,'С основа'!L231,IF(Основа!D49=9,'С основа'!K231,IF(Основа!D49=8,'С основа'!J231,IF(Основа!D49=7,'С основа'!I231,IF(Основа!D49=6,'С основа'!H231,IF(Основа!D49=5,'С основа'!G231,IF(Основа!D49=4,'С основа'!F231,IF(Основа!D49=3,'С основа'!E231,IF(Основа!D49=2,'С основа'!D231,'С основа'!C231)))))))))</f>
        <v>107.82619245215999</v>
      </c>
      <c r="N49" s="22">
        <f>IF(Основа!D49&gt;=10,'С основа'!L232,IF(Основа!D49=9,'С основа'!K232,IF(Основа!D49=8,'С основа'!J232,IF(Основа!D49=7,'С основа'!I232,IF(Основа!D49=6,'С основа'!H232,IF(Основа!D49=5,'С основа'!G232,IF(Основа!D49=4,'С основа'!F232,IF(Основа!D49=3,'С основа'!E232,IF(Основа!D49=2,'С основа'!D232,'С основа'!C232)))))))))</f>
        <v>105.66966860311679</v>
      </c>
      <c r="O49" s="22">
        <f>IF(Основа!D49&gt;=10,'С основа'!L233,IF(Основа!D49=9,'С основа'!K233,IF(Основа!D49=8,'С основа'!J233,IF(Основа!D49=7,'С основа'!I233,IF(Основа!D49=6,'С основа'!H233,IF(Основа!D49=5,'С основа'!G233,IF(Основа!D49=4,'С основа'!F233,IF(Основа!D49=3,'С основа'!E233,IF(Основа!D49=2,'С основа'!D233,'С основа'!C233)))))))))</f>
        <v>103.55627523105446</v>
      </c>
      <c r="P49" s="22">
        <f>IF(Основа!D49&gt;=10,'С основа'!L234,IF(Основа!D49=9,'С основа'!K234,IF(Основа!D49=8,'С основа'!J234,IF(Основа!D49=7,'С основа'!I234,IF(Основа!D49=6,'С основа'!H234,IF(Основа!D49=5,'С основа'!G234,IF(Основа!D49=4,'С основа'!F234,IF(Основа!D49=3,'С основа'!E234,IF(Основа!D49=2,'С основа'!D234,'С основа'!C234)))))))))</f>
        <v>101.48514972643336</v>
      </c>
    </row>
    <row r="50" spans="1:16" ht="24.95" customHeight="1" x14ac:dyDescent="0.25">
      <c r="A50" s="52" t="s">
        <v>114</v>
      </c>
      <c r="B50" s="39">
        <f>IF(Сырьё!K$3&gt;=20,Основа!P50,IF(Сырьё!K$3&gt;=16,Основа!O50,IF(Сырьё!K$3&gt;=12,Основа!N50,IF(Сырьё!K$3&gt;=8,Основа!M50,IF(Сырьё!K$3&gt;=4,Основа!L50,Основа!K50)))))</f>
        <v>129.02689079999999</v>
      </c>
      <c r="C50" s="39">
        <f t="shared" si="9"/>
        <v>6967.4521031999993</v>
      </c>
      <c r="D50" s="30">
        <v>0</v>
      </c>
      <c r="E50" s="36">
        <f t="shared" si="10"/>
        <v>0</v>
      </c>
      <c r="F50" s="13" t="s">
        <v>14</v>
      </c>
      <c r="G50" s="13" t="s">
        <v>15</v>
      </c>
      <c r="H50" s="37" t="s">
        <v>22</v>
      </c>
      <c r="I50" s="13" t="s">
        <v>18</v>
      </c>
      <c r="K50" s="22">
        <f>IF(Основа!D50&gt;=10,'С основа'!L235,IF(Основа!D50=9,'С основа'!K235,IF(Основа!D50=8,'С основа'!J235,IF(Основа!D50=7,'С основа'!I235,IF(Основа!D50=6,'С основа'!H235,IF(Основа!D50=5,'С основа'!G235,IF(Основа!D50=4,'С основа'!F235,IF(Основа!D50=3,'С основа'!E235,IF(Основа!D50=2,'С основа'!D235,'С основа'!C235)))))))))</f>
        <v>129.02689079999999</v>
      </c>
      <c r="L50" s="22">
        <f>IF(Основа!D50&gt;=10,'С основа'!L236,IF(Основа!D50=9,'С основа'!K236,IF(Основа!D50=8,'С основа'!J236,IF(Основа!D50=7,'С основа'!I236,IF(Основа!D50=6,'С основа'!H236,IF(Основа!D50=5,'С основа'!G236,IF(Основа!D50=4,'С основа'!F236,IF(Основа!D50=3,'С основа'!E236,IF(Основа!D50=2,'С основа'!D236,'С основа'!C236)))))))))</f>
        <v>126.44635298399999</v>
      </c>
      <c r="M50" s="22">
        <f>IF(Основа!D50&gt;=10,'С основа'!L237,IF(Основа!D50=9,'С основа'!K237,IF(Основа!D50=8,'С основа'!J237,IF(Основа!D50=7,'С основа'!I237,IF(Основа!D50=6,'С основа'!H237,IF(Основа!D50=5,'С основа'!G237,IF(Основа!D50=4,'С основа'!F237,IF(Основа!D50=3,'С основа'!E237,IF(Основа!D50=2,'С основа'!D237,'С основа'!C237)))))))))</f>
        <v>123.91742592431999</v>
      </c>
      <c r="N50" s="22">
        <f>IF(Основа!D50&gt;=10,'С основа'!L238,IF(Основа!D50=9,'С основа'!K238,IF(Основа!D50=8,'С основа'!J238,IF(Основа!D50=7,'С основа'!I238,IF(Основа!D50=6,'С основа'!H238,IF(Основа!D50=5,'С основа'!G238,IF(Основа!D50=4,'С основа'!F238,IF(Основа!D50=3,'С основа'!E238,IF(Основа!D50=2,'С основа'!D238,'С основа'!C238)))))))))</f>
        <v>121.43907740583359</v>
      </c>
      <c r="O50" s="22">
        <f>IF(Основа!D50&gt;=10,'С основа'!L239,IF(Основа!D50=9,'С основа'!K239,IF(Основа!D50=8,'С основа'!J239,IF(Основа!D50=7,'С основа'!I239,IF(Основа!D50=6,'С основа'!H239,IF(Основа!D50=5,'С основа'!G239,IF(Основа!D50=4,'С основа'!F239,IF(Основа!D50=3,'С основа'!E239,IF(Основа!D50=2,'С основа'!D239,'С основа'!C239)))))))))</f>
        <v>119.01029585771691</v>
      </c>
      <c r="P50" s="22">
        <f>IF(Основа!D50&gt;=10,'С основа'!L240,IF(Основа!D50=9,'С основа'!K240,IF(Основа!D50=8,'С основа'!J240,IF(Основа!D50=7,'С основа'!I240,IF(Основа!D50=6,'С основа'!H240,IF(Основа!D50=5,'С основа'!G240,IF(Основа!D50=4,'С основа'!F240,IF(Основа!D50=3,'С основа'!E240,IF(Основа!D50=2,'С основа'!D240,'С основа'!C240)))))))))</f>
        <v>116.63008994056257</v>
      </c>
    </row>
    <row r="51" spans="1:16" ht="24.95" customHeight="1" x14ac:dyDescent="0.25">
      <c r="A51" s="48" t="s">
        <v>115</v>
      </c>
      <c r="B51" s="29">
        <f>IF(Сырьё!K$3&gt;=20,Основа!P51,IF(Сырьё!K$3&gt;=16,Основа!O51,IF(Сырьё!K$3&gt;=12,Основа!N51,IF(Сырьё!K$3&gt;=8,Основа!M51,IF(Сырьё!K$3&gt;=4,Основа!L51,Основа!K51)))))</f>
        <v>145.78161119999999</v>
      </c>
      <c r="C51" s="29">
        <f t="shared" si="9"/>
        <v>7872.2070047999996</v>
      </c>
      <c r="D51" s="30">
        <v>0</v>
      </c>
      <c r="E51" s="29">
        <f t="shared" si="10"/>
        <v>0</v>
      </c>
      <c r="F51" s="13" t="s">
        <v>14</v>
      </c>
      <c r="G51" s="13" t="s">
        <v>15</v>
      </c>
      <c r="H51" s="37" t="s">
        <v>22</v>
      </c>
      <c r="I51" s="13" t="s">
        <v>18</v>
      </c>
      <c r="K51" s="22">
        <f>IF(Основа!D51&gt;=10,'С основа'!L241,IF(Основа!D51=9,'С основа'!K241,IF(Основа!D51=8,'С основа'!J241,IF(Основа!D51=7,'С основа'!I241,IF(Основа!D51=6,'С основа'!H241,IF(Основа!D51=5,'С основа'!G241,IF(Основа!D51=4,'С основа'!F241,IF(Основа!D51=3,'С основа'!E241,IF(Основа!D51=2,'С основа'!D241,'С основа'!C241)))))))))</f>
        <v>145.78161119999999</v>
      </c>
      <c r="L51" s="22">
        <f>IF(Основа!D51&gt;=10,'С основа'!L242,IF(Основа!D51=9,'С основа'!K242,IF(Основа!D51=8,'С основа'!J242,IF(Основа!D51=7,'С основа'!I242,IF(Основа!D51=6,'С основа'!H242,IF(Основа!D51=5,'С основа'!G242,IF(Основа!D51=4,'С основа'!F242,IF(Основа!D51=3,'С основа'!E242,IF(Основа!D51=2,'С основа'!D242,'С основа'!C242)))))))))</f>
        <v>142.86597897599998</v>
      </c>
      <c r="M51" s="22">
        <f>IF(Основа!D51&gt;=10,'С основа'!L243,IF(Основа!D51=9,'С основа'!K243,IF(Основа!D51=8,'С основа'!J243,IF(Основа!D51=7,'С основа'!I243,IF(Основа!D51=6,'С основа'!H243,IF(Основа!D51=5,'С основа'!G243,IF(Основа!D51=4,'С основа'!F243,IF(Основа!D51=3,'С основа'!E243,IF(Основа!D51=2,'С основа'!D243,'С основа'!C243)))))))))</f>
        <v>140.00865939647997</v>
      </c>
      <c r="N51" s="22">
        <f>IF(Основа!D51&gt;=10,'С основа'!L244,IF(Основа!D51=9,'С основа'!K244,IF(Основа!D51=8,'С основа'!J244,IF(Основа!D51=7,'С основа'!I244,IF(Основа!D51=6,'С основа'!H244,IF(Основа!D51=5,'С основа'!G244,IF(Основа!D51=4,'С основа'!F244,IF(Основа!D51=3,'С основа'!E244,IF(Основа!D51=2,'С основа'!D244,'С основа'!C244)))))))))</f>
        <v>137.20848620855037</v>
      </c>
      <c r="O51" s="22">
        <f>IF(Основа!D51&gt;=10,'С основа'!L245,IF(Основа!D51=9,'С основа'!K245,IF(Основа!D51=8,'С основа'!J245,IF(Основа!D51=7,'С основа'!I245,IF(Основа!D51=6,'С основа'!H245,IF(Основа!D51=5,'С основа'!G245,IF(Основа!D51=4,'С основа'!F245,IF(Основа!D51=3,'С основа'!E245,IF(Основа!D51=2,'С основа'!D245,'С основа'!C245)))))))))</f>
        <v>134.46431648437937</v>
      </c>
      <c r="P51" s="22">
        <f>IF(Основа!D51&gt;=10,'С основа'!L246,IF(Основа!D51=9,'С основа'!K246,IF(Основа!D51=8,'С основа'!J246,IF(Основа!D51=7,'С основа'!I246,IF(Основа!D51=6,'С основа'!H246,IF(Основа!D51=5,'С основа'!G246,IF(Основа!D51=4,'С основа'!F246,IF(Основа!D51=3,'С основа'!E246,IF(Основа!D51=2,'С основа'!D246,'С основа'!C246)))))))))</f>
        <v>131.77503015469179</v>
      </c>
    </row>
    <row r="52" spans="1:16" ht="24.95" customHeight="1" x14ac:dyDescent="0.25">
      <c r="A52" s="49" t="s">
        <v>116</v>
      </c>
      <c r="B52" s="36">
        <f>IF(Сырьё!K$3&gt;=20,Основа!P52,IF(Сырьё!K$3&gt;=16,Основа!O52,IF(Сырьё!K$3&gt;=12,Основа!N52,IF(Сырьё!K$3&gt;=8,Основа!M52,IF(Сырьё!K$3&gt;=4,Основа!L52,Основа!K52)))))</f>
        <v>162.53633160000001</v>
      </c>
      <c r="C52" s="36">
        <f t="shared" si="9"/>
        <v>8776.9619063999999</v>
      </c>
      <c r="D52" s="30">
        <v>0</v>
      </c>
      <c r="E52" s="36">
        <f t="shared" si="10"/>
        <v>0</v>
      </c>
      <c r="F52" s="13" t="s">
        <v>14</v>
      </c>
      <c r="G52" s="13" t="s">
        <v>15</v>
      </c>
      <c r="H52" s="37" t="s">
        <v>22</v>
      </c>
      <c r="I52" s="13" t="s">
        <v>18</v>
      </c>
      <c r="K52" s="22">
        <f>IF(Основа!D52&gt;=10,'С основа'!L247,IF(Основа!D52=9,'С основа'!K247,IF(Основа!D52=8,'С основа'!J247,IF(Основа!D52=7,'С основа'!I247,IF(Основа!D52=6,'С основа'!H247,IF(Основа!D52=5,'С основа'!G247,IF(Основа!D52=4,'С основа'!F247,IF(Основа!D52=3,'С основа'!E247,IF(Основа!D52=2,'С основа'!D247,'С основа'!C247)))))))))</f>
        <v>162.53633160000001</v>
      </c>
      <c r="L52" s="22">
        <f>IF(Основа!D52&gt;=10,'С основа'!L248,IF(Основа!D52=9,'С основа'!K248,IF(Основа!D52=8,'С основа'!J248,IF(Основа!D52=7,'С основа'!I248,IF(Основа!D52=6,'С основа'!H248,IF(Основа!D52=5,'С основа'!G248,IF(Основа!D52=4,'С основа'!F248,IF(Основа!D52=3,'С основа'!E248,IF(Основа!D52=2,'С основа'!D248,'С основа'!C248)))))))))</f>
        <v>159.285604968</v>
      </c>
      <c r="M52" s="22">
        <f>IF(Основа!D52&gt;=10,'С основа'!L249,IF(Основа!D52=9,'С основа'!K249,IF(Основа!D52=8,'С основа'!J249,IF(Основа!D52=7,'С основа'!I249,IF(Основа!D52=6,'С основа'!H249,IF(Основа!D52=5,'С основа'!G249,IF(Основа!D52=4,'С основа'!F249,IF(Основа!D52=3,'С основа'!E249,IF(Основа!D52=2,'С основа'!D249,'С основа'!C249)))))))))</f>
        <v>156.09989286864001</v>
      </c>
      <c r="N52" s="22">
        <f>IF(Основа!D52&gt;=10,'С основа'!L250,IF(Основа!D52=9,'С основа'!K250,IF(Основа!D52=8,'С основа'!J250,IF(Основа!D52=7,'С основа'!I250,IF(Основа!D52=6,'С основа'!H250,IF(Основа!D52=5,'С основа'!G250,IF(Основа!D52=4,'С основа'!F250,IF(Основа!D52=3,'С основа'!E250,IF(Основа!D52=2,'С основа'!D250,'С основа'!C250)))))))))</f>
        <v>152.97789501126721</v>
      </c>
      <c r="O52" s="22">
        <f>IF(Основа!D52&gt;=10,'С основа'!L251,IF(Основа!D52=9,'С основа'!K251,IF(Основа!D52=8,'С основа'!J251,IF(Основа!D52=7,'С основа'!I251,IF(Основа!D52=6,'С основа'!H251,IF(Основа!D52=5,'С основа'!G251,IF(Основа!D52=4,'С основа'!F251,IF(Основа!D52=3,'С основа'!E251,IF(Основа!D52=2,'С основа'!D251,'С основа'!C251)))))))))</f>
        <v>149.91833711104186</v>
      </c>
      <c r="P52" s="22">
        <f>IF(Основа!D52&gt;=10,'С основа'!L252,IF(Основа!D52=9,'С основа'!K252,IF(Основа!D52=8,'С основа'!J252,IF(Основа!D52=7,'С основа'!I252,IF(Основа!D52=6,'С основа'!H252,IF(Основа!D52=5,'С основа'!G252,IF(Основа!D52=4,'С основа'!F252,IF(Основа!D52=3,'С основа'!E252,IF(Основа!D52=2,'С основа'!D252,'С основа'!C252)))))))))</f>
        <v>146.91997036882103</v>
      </c>
    </row>
    <row r="53" spans="1:16" ht="24.95" customHeight="1" x14ac:dyDescent="0.25">
      <c r="A53" s="48" t="s">
        <v>117</v>
      </c>
      <c r="B53" s="29">
        <f>IF(Сырьё!K$3&gt;=20,Основа!P53,IF(Сырьё!K$3&gt;=16,Основа!O53,IF(Сырьё!K$3&gt;=12,Основа!N53,IF(Сырьё!K$3&gt;=8,Основа!M53,IF(Сырьё!K$3&gt;=4,Основа!L53,Основа!K53)))))</f>
        <v>196.04577239999998</v>
      </c>
      <c r="C53" s="29">
        <f t="shared" si="9"/>
        <v>10586.471709599999</v>
      </c>
      <c r="D53" s="30">
        <v>0</v>
      </c>
      <c r="E53" s="29">
        <f t="shared" si="10"/>
        <v>0</v>
      </c>
      <c r="F53" s="13" t="s">
        <v>14</v>
      </c>
      <c r="G53" s="13" t="s">
        <v>15</v>
      </c>
      <c r="H53" s="37" t="s">
        <v>22</v>
      </c>
      <c r="I53" s="13" t="s">
        <v>18</v>
      </c>
      <c r="K53" s="22">
        <f>IF(Основа!D53&gt;=10,'С основа'!L253,IF(Основа!D53=9,'С основа'!K253,IF(Основа!D53=8,'С основа'!J253,IF(Основа!D53=7,'С основа'!I253,IF(Основа!D53=6,'С основа'!H253,IF(Основа!D53=5,'С основа'!G253,IF(Основа!D53=4,'С основа'!F253,IF(Основа!D53=3,'С основа'!E253,IF(Основа!D53=2,'С основа'!D253,'С основа'!C253)))))))))</f>
        <v>196.04577239999998</v>
      </c>
      <c r="L53" s="22">
        <f>IF(Основа!D53&gt;=10,'С основа'!L254,IF(Основа!D53=9,'С основа'!K254,IF(Основа!D53=8,'С основа'!J254,IF(Основа!D53=7,'С основа'!I254,IF(Основа!D53=6,'С основа'!H254,IF(Основа!D53=5,'С основа'!G254,IF(Основа!D53=4,'С основа'!F254,IF(Основа!D53=3,'С основа'!E254,IF(Основа!D53=2,'С основа'!D254,'С основа'!C254)))))))))</f>
        <v>192.12485695199996</v>
      </c>
      <c r="M53" s="22">
        <f>IF(Основа!D53&gt;=10,'С основа'!L255,IF(Основа!D53=9,'С основа'!K255,IF(Основа!D53=8,'С основа'!J255,IF(Основа!D53=7,'С основа'!I255,IF(Основа!D53=6,'С основа'!H255,IF(Основа!D53=5,'С основа'!G255,IF(Основа!D53=4,'С основа'!F255,IF(Основа!D53=3,'С основа'!E255,IF(Основа!D53=2,'С основа'!D255,'С основа'!C255)))))))))</f>
        <v>188.28235981295995</v>
      </c>
      <c r="N53" s="22">
        <f>IF(Основа!D53&gt;=10,'С основа'!L256,IF(Основа!D53=9,'С основа'!K256,IF(Основа!D53=8,'С основа'!J256,IF(Основа!D53=7,'С основа'!I256,IF(Основа!D53=6,'С основа'!H256,IF(Основа!D53=5,'С основа'!G256,IF(Основа!D53=4,'С основа'!F256,IF(Основа!D53=3,'С основа'!E256,IF(Основа!D53=2,'С основа'!D256,'С основа'!C256)))))))))</f>
        <v>184.51671261670074</v>
      </c>
      <c r="O53" s="22">
        <f>IF(Основа!D53&gt;=10,'С основа'!L257,IF(Основа!D53=9,'С основа'!K257,IF(Основа!D53=8,'С основа'!J257,IF(Основа!D53=7,'С основа'!I257,IF(Основа!D53=6,'С основа'!H257,IF(Основа!D53=5,'С основа'!G257,IF(Основа!D53=4,'С основа'!F257,IF(Основа!D53=3,'С основа'!E257,IF(Основа!D53=2,'С основа'!D257,'С основа'!C257)))))))))</f>
        <v>180.82637836436672</v>
      </c>
      <c r="P53" s="22">
        <f>IF(Основа!D53&gt;=10,'С основа'!L258,IF(Основа!D53=9,'С основа'!K258,IF(Основа!D53=8,'С основа'!J258,IF(Основа!D53=7,'С основа'!I258,IF(Основа!D53=6,'С основа'!H258,IF(Основа!D53=5,'С основа'!G258,IF(Основа!D53=4,'С основа'!F258,IF(Основа!D53=3,'С основа'!E258,IF(Основа!D53=2,'С основа'!D258,'С основа'!C258)))))))))</f>
        <v>177.20985079707938</v>
      </c>
    </row>
    <row r="54" spans="1:16" ht="24.95" customHeight="1" x14ac:dyDescent="0.25">
      <c r="A54" s="49" t="s">
        <v>118</v>
      </c>
      <c r="B54" s="36">
        <f>IF(Сырьё!K$3&gt;=20,Основа!P54,IF(Сырьё!K$3&gt;=16,Основа!O54,IF(Сырьё!K$3&gt;=12,Основа!N54,IF(Сырьё!K$3&gt;=8,Основа!M54,IF(Сырьё!K$3&gt;=4,Основа!L54,Основа!K54)))))</f>
        <v>229.5552132</v>
      </c>
      <c r="C54" s="36">
        <f t="shared" si="9"/>
        <v>12395.981512799999</v>
      </c>
      <c r="D54" s="30">
        <v>0</v>
      </c>
      <c r="E54" s="36">
        <f t="shared" si="10"/>
        <v>0</v>
      </c>
      <c r="F54" s="13" t="s">
        <v>14</v>
      </c>
      <c r="G54" s="13" t="s">
        <v>15</v>
      </c>
      <c r="H54" s="37" t="s">
        <v>22</v>
      </c>
      <c r="I54" s="13" t="s">
        <v>18</v>
      </c>
      <c r="K54" s="22">
        <f>IF(Основа!D54&gt;=10,'С основа'!L259,IF(Основа!D54=9,'С основа'!K259,IF(Основа!D54=8,'С основа'!J259,IF(Основа!D54=7,'С основа'!I259,IF(Основа!D54=6,'С основа'!H259,IF(Основа!D54=5,'С основа'!G259,IF(Основа!D54=4,'С основа'!F259,IF(Основа!D54=3,'С основа'!E259,IF(Основа!D54=2,'С основа'!D259,'С основа'!C259)))))))))</f>
        <v>229.5552132</v>
      </c>
      <c r="L54" s="22">
        <f>IF(Основа!D54&gt;=10,'С основа'!L260,IF(Основа!D54=9,'С основа'!K260,IF(Основа!D54=8,'С основа'!J260,IF(Основа!D54=7,'С основа'!I260,IF(Основа!D54=6,'С основа'!H260,IF(Основа!D54=5,'С основа'!G260,IF(Основа!D54=4,'С основа'!F260,IF(Основа!D54=3,'С основа'!E260,IF(Основа!D54=2,'С основа'!D260,'С основа'!C260)))))))))</f>
        <v>224.964108936</v>
      </c>
      <c r="M54" s="22">
        <f>IF(Основа!D54&gt;=10,'С основа'!L261,IF(Основа!D54=9,'С основа'!K261,IF(Основа!D54=8,'С основа'!J261,IF(Основа!D54=7,'С основа'!I261,IF(Основа!D54=6,'С основа'!H261,IF(Основа!D54=5,'С основа'!G261,IF(Основа!D54=4,'С основа'!F261,IF(Основа!D54=3,'С основа'!E261,IF(Основа!D54=2,'С основа'!D261,'С основа'!C261)))))))))</f>
        <v>220.46482675728001</v>
      </c>
      <c r="N54" s="22">
        <f>IF(Основа!D54&gt;=10,'С основа'!L262,IF(Основа!D54=9,'С основа'!K262,IF(Основа!D54=8,'С основа'!J262,IF(Основа!D54=7,'С основа'!I262,IF(Основа!D54=6,'С основа'!H262,IF(Основа!D54=5,'С основа'!G262,IF(Основа!D54=4,'С основа'!F262,IF(Основа!D54=3,'С основа'!E262,IF(Основа!D54=2,'С основа'!D262,'С основа'!C262)))))))))</f>
        <v>216.05553022213439</v>
      </c>
      <c r="O54" s="22">
        <f>IF(Основа!D54&gt;=10,'С основа'!L263,IF(Основа!D54=9,'С основа'!K263,IF(Основа!D54=8,'С основа'!J263,IF(Основа!D54=7,'С основа'!I263,IF(Основа!D54=6,'С основа'!H263,IF(Основа!D54=5,'С основа'!G263,IF(Основа!D54=4,'С основа'!F263,IF(Основа!D54=3,'С основа'!E263,IF(Основа!D54=2,'С основа'!D263,'С основа'!C263)))))))))</f>
        <v>211.73441961769171</v>
      </c>
      <c r="P54" s="22">
        <f>IF(Основа!D54&gt;=10,'С основа'!L264,IF(Основа!D54=9,'С основа'!K264,IF(Основа!D54=8,'С основа'!J264,IF(Основа!D54=7,'С основа'!I264,IF(Основа!D54=6,'С основа'!H264,IF(Основа!D54=5,'С основа'!G264,IF(Основа!D54=4,'С основа'!F264,IF(Основа!D54=3,'С основа'!E264,IF(Основа!D54=2,'С основа'!D264,'С основа'!C264)))))))))</f>
        <v>207.49973122533788</v>
      </c>
    </row>
    <row r="55" spans="1:16" ht="24.95" customHeight="1" x14ac:dyDescent="0.25">
      <c r="A55" s="48" t="s">
        <v>119</v>
      </c>
      <c r="B55" s="29">
        <f>IF(Сырьё!K$3&gt;=20,Основа!P55,IF(Сырьё!K$3&gt;=16,Основа!O55,IF(Сырьё!K$3&gt;=12,Основа!N55,IF(Сырьё!K$3&gt;=8,Основа!M55,IF(Сырьё!K$3&gt;=4,Основа!L55,Основа!K55)))))</f>
        <v>263.06465400000002</v>
      </c>
      <c r="C55" s="29">
        <f t="shared" si="9"/>
        <v>14205.491316000001</v>
      </c>
      <c r="D55" s="30">
        <v>0</v>
      </c>
      <c r="E55" s="29">
        <f t="shared" si="10"/>
        <v>0</v>
      </c>
      <c r="F55" s="13" t="s">
        <v>14</v>
      </c>
      <c r="G55" s="13" t="s">
        <v>15</v>
      </c>
      <c r="H55" s="37" t="s">
        <v>22</v>
      </c>
      <c r="I55" s="13" t="s">
        <v>18</v>
      </c>
      <c r="K55" s="22">
        <f>IF(Основа!D55&gt;=10,'С основа'!L265,IF(Основа!D55=9,'С основа'!K265,IF(Основа!D55=8,'С основа'!J265,IF(Основа!D55=7,'С основа'!I265,IF(Основа!D55=6,'С основа'!H265,IF(Основа!D55=5,'С основа'!G265,IF(Основа!D55=4,'С основа'!F265,IF(Основа!D55=3,'С основа'!E265,IF(Основа!D55=2,'С основа'!D265,'С основа'!C265)))))))))</f>
        <v>263.06465400000002</v>
      </c>
      <c r="L55" s="22">
        <f>IF(Основа!D55&gt;=10,'С основа'!L266,IF(Основа!D55=9,'С основа'!K266,IF(Основа!D55=8,'С основа'!J266,IF(Основа!D55=7,'С основа'!I266,IF(Основа!D55=6,'С основа'!H266,IF(Основа!D55=5,'С основа'!G266,IF(Основа!D55=4,'С основа'!F266,IF(Основа!D55=3,'С основа'!E266,IF(Основа!D55=2,'С основа'!D266,'С основа'!C266)))))))))</f>
        <v>257.80336091999999</v>
      </c>
      <c r="M55" s="22">
        <f>IF(Основа!D55&gt;=10,'С основа'!L267,IF(Основа!D55=9,'С основа'!K267,IF(Основа!D55=8,'С основа'!J267,IF(Основа!D55=7,'С основа'!I267,IF(Основа!D55=6,'С основа'!H267,IF(Основа!D55=5,'С основа'!G267,IF(Основа!D55=4,'С основа'!F267,IF(Основа!D55=3,'С основа'!E267,IF(Основа!D55=2,'С основа'!D267,'С основа'!C267)))))))))</f>
        <v>252.64729370159998</v>
      </c>
      <c r="N55" s="22">
        <f>IF(Основа!D55&gt;=10,'С основа'!L268,IF(Основа!D55=9,'С основа'!K268,IF(Основа!D55=8,'С основа'!J268,IF(Основа!D55=7,'С основа'!I268,IF(Основа!D55=6,'С основа'!H268,IF(Основа!D55=5,'С основа'!G268,IF(Основа!D55=4,'С основа'!F268,IF(Основа!D55=3,'С основа'!E268,IF(Основа!D55=2,'С основа'!D268,'С основа'!C268)))))))))</f>
        <v>247.59434782756799</v>
      </c>
      <c r="O55" s="22">
        <f>IF(Основа!D55&gt;=10,'С основа'!L269,IF(Основа!D55=9,'С основа'!K269,IF(Основа!D55=8,'С основа'!J269,IF(Основа!D55=7,'С основа'!I269,IF(Основа!D55=6,'С основа'!H269,IF(Основа!D55=5,'С основа'!G269,IF(Основа!D55=4,'С основа'!F269,IF(Основа!D55=3,'С основа'!E269,IF(Основа!D55=2,'С основа'!D269,'С основа'!C269)))))))))</f>
        <v>242.64246087101662</v>
      </c>
      <c r="P55" s="22">
        <f>IF(Основа!D55&gt;=10,'С основа'!L270,IF(Основа!D55=9,'С основа'!K270,IF(Основа!D55=8,'С основа'!J270,IF(Основа!D55=7,'С основа'!I270,IF(Основа!D55=6,'С основа'!H270,IF(Основа!D55=5,'С основа'!G270,IF(Основа!D55=4,'С основа'!F270,IF(Основа!D55=3,'С основа'!E270,IF(Основа!D55=2,'С основа'!D270,'С основа'!C270)))))))))</f>
        <v>237.7896116535963</v>
      </c>
    </row>
    <row r="56" spans="1:16" ht="24.95" customHeight="1" thickBot="1" x14ac:dyDescent="0.3">
      <c r="A56" s="50" t="s">
        <v>120</v>
      </c>
      <c r="B56" s="51">
        <f>IF(Сырьё!K$3&gt;=20,Основа!P56,IF(Сырьё!K$3&gt;=16,Основа!O56,IF(Сырьё!K$3&gt;=12,Основа!N56,IF(Сырьё!K$3&gt;=8,Основа!M56,IF(Сырьё!K$3&gt;=4,Основа!L56,Основа!K56)))))</f>
        <v>296.57409480000001</v>
      </c>
      <c r="C56" s="51">
        <f t="shared" si="9"/>
        <v>16015.0011192</v>
      </c>
      <c r="D56" s="17">
        <v>0</v>
      </c>
      <c r="E56" s="51">
        <f t="shared" si="10"/>
        <v>0</v>
      </c>
      <c r="F56" s="13" t="s">
        <v>14</v>
      </c>
      <c r="G56" s="13" t="s">
        <v>15</v>
      </c>
      <c r="H56" s="23" t="s">
        <v>22</v>
      </c>
      <c r="I56" s="13" t="s">
        <v>18</v>
      </c>
      <c r="K56" s="22">
        <f>IF(Основа!D56&gt;=10,'С основа'!L271,IF(Основа!D56=9,'С основа'!K271,IF(Основа!D56=8,'С основа'!J271,IF(Основа!D56=7,'С основа'!I271,IF(Основа!D56=6,'С основа'!H271,IF(Основа!D56=5,'С основа'!G271,IF(Основа!D56=4,'С основа'!F271,IF(Основа!D56=3,'С основа'!E271,IF(Основа!D56=2,'С основа'!D271,'С основа'!C271)))))))))</f>
        <v>296.57409480000001</v>
      </c>
      <c r="L56" s="22">
        <f>IF(Основа!D56&gt;=10,'С основа'!L272,IF(Основа!D56=9,'С основа'!K272,IF(Основа!D56=8,'С основа'!J272,IF(Основа!D56=7,'С основа'!I272,IF(Основа!D56=6,'С основа'!H272,IF(Основа!D56=5,'С основа'!G272,IF(Основа!D56=4,'С основа'!F272,IF(Основа!D56=3,'С основа'!E272,IF(Основа!D56=2,'С основа'!D272,'С основа'!C272)))))))))</f>
        <v>290.64261290400003</v>
      </c>
      <c r="M56" s="22">
        <f>IF(Основа!D56&gt;=10,'С основа'!L273,IF(Основа!D56=9,'С основа'!K273,IF(Основа!D56=8,'С основа'!J273,IF(Основа!D56=7,'С основа'!I273,IF(Основа!D56=6,'С основа'!H273,IF(Основа!D56=5,'С основа'!G273,IF(Основа!D56=4,'С основа'!F273,IF(Основа!D56=3,'С основа'!E273,IF(Основа!D56=2,'С основа'!D273,'С основа'!C273)))))))))</f>
        <v>284.82976064592003</v>
      </c>
      <c r="N56" s="22">
        <f>IF(Основа!D56&gt;=10,'С основа'!L274,IF(Основа!D56=9,'С основа'!K274,IF(Основа!D56=8,'С основа'!J274,IF(Основа!D56=7,'С основа'!I274,IF(Основа!D56=6,'С основа'!H274,IF(Основа!D56=5,'С основа'!G274,IF(Основа!D56=4,'С основа'!F274,IF(Основа!D56=3,'С основа'!E274,IF(Основа!D56=2,'С основа'!D274,'С основа'!C274)))))))))</f>
        <v>279.13316543300164</v>
      </c>
      <c r="O56" s="22">
        <f>IF(Основа!D56&gt;=10,'С основа'!L275,IF(Основа!D56=9,'С основа'!K275,IF(Основа!D56=8,'С основа'!J275,IF(Основа!D56=7,'С основа'!I275,IF(Основа!D56=6,'С основа'!H275,IF(Основа!D56=5,'С основа'!G275,IF(Основа!D56=4,'С основа'!F275,IF(Основа!D56=3,'С основа'!E275,IF(Основа!D56=2,'С основа'!D275,'С основа'!C275)))))))))</f>
        <v>273.55050212434162</v>
      </c>
      <c r="P56" s="22">
        <f>IF(Основа!D56&gt;=10,'С основа'!L276,IF(Основа!D56=9,'С основа'!K276,IF(Основа!D56=8,'С основа'!J276,IF(Основа!D56=7,'С основа'!I276,IF(Основа!D56=6,'С основа'!H276,IF(Основа!D56=5,'С основа'!G276,IF(Основа!D56=4,'С основа'!F276,IF(Основа!D56=3,'С основа'!E276,IF(Основа!D56=2,'С основа'!D276,'С основа'!C276)))))))))</f>
        <v>268.07949208185477</v>
      </c>
    </row>
    <row r="57" spans="1:16" ht="35.1" customHeight="1" thickBot="1" x14ac:dyDescent="0.3">
      <c r="A57" s="115" t="s">
        <v>121</v>
      </c>
      <c r="B57" s="116"/>
      <c r="C57" s="116"/>
      <c r="D57" s="116"/>
      <c r="E57" s="116"/>
      <c r="F57" s="116"/>
      <c r="G57" s="116"/>
      <c r="H57" s="116"/>
      <c r="I57" s="117"/>
    </row>
    <row r="58" spans="1:16" ht="24.95" customHeight="1" x14ac:dyDescent="0.25">
      <c r="A58" s="47" t="s">
        <v>122</v>
      </c>
      <c r="B58" s="11">
        <f>IF(Сырьё!K$3&gt;=20,Основа!P58,IF(Сырьё!K$3&gt;=16,Основа!O58,IF(Сырьё!K$3&gt;=12,Основа!N58,IF(Сырьё!K$3&gt;=8,Основа!M58,IF(Сырьё!K$3&gt;=4,Основа!L58,Основа!K58)))))</f>
        <v>88.422875000000005</v>
      </c>
      <c r="C58" s="11">
        <f t="shared" ref="C58:C66" si="11">B58*40</f>
        <v>3536.915</v>
      </c>
      <c r="D58" s="12">
        <v>0</v>
      </c>
      <c r="E58" s="11">
        <f t="shared" ref="E58:E66" si="12">C58*D58</f>
        <v>0</v>
      </c>
      <c r="F58" s="19" t="s">
        <v>35</v>
      </c>
      <c r="G58" s="19" t="s">
        <v>92</v>
      </c>
      <c r="H58" s="13" t="s">
        <v>16</v>
      </c>
      <c r="I58" s="13" t="s">
        <v>18</v>
      </c>
      <c r="K58" s="22">
        <f>IF(Основа!D58&gt;=10,'С основа'!L278,IF(Основа!D58=9,'С основа'!K278,IF(Основа!D58=8,'С основа'!J278,IF(Основа!D58=7,'С основа'!I278,IF(Основа!D58=6,'С основа'!H278,IF(Основа!D58=5,'С основа'!G278,IF(Основа!D58=4,'С основа'!F278,IF(Основа!D58=3,'С основа'!E278,IF(Основа!D58=2,'С основа'!D278,'С основа'!C278)))))))))</f>
        <v>88.422875000000005</v>
      </c>
      <c r="L58" s="22">
        <f>IF(Основа!D58&gt;=10,'С основа'!L279,IF(Основа!D58=9,'С основа'!K279,IF(Основа!D58=8,'С основа'!J279,IF(Основа!D58=7,'С основа'!I279,IF(Основа!D58=6,'С основа'!H279,IF(Основа!D58=5,'С основа'!G279,IF(Основа!D58=4,'С основа'!F279,IF(Основа!D58=3,'С основа'!E279,IF(Основа!D58=2,'С основа'!D279,'С основа'!C279)))))))))</f>
        <v>86.654417500000008</v>
      </c>
      <c r="M58" s="22">
        <f>IF(Основа!D58&gt;=10,'С основа'!L280,IF(Основа!D58=9,'С основа'!K280,IF(Основа!D58=8,'С основа'!J280,IF(Основа!D58=7,'С основа'!I280,IF(Основа!D58=6,'С основа'!H280,IF(Основа!D58=5,'С основа'!G280,IF(Основа!D58=4,'С основа'!F280,IF(Основа!D58=3,'С основа'!E280,IF(Основа!D58=2,'С основа'!D280,'С основа'!C280)))))))))</f>
        <v>84.921329150000005</v>
      </c>
      <c r="N58" s="22">
        <f>IF(Основа!D58&gt;=10,'С основа'!L281,IF(Основа!D58=9,'С основа'!K281,IF(Основа!D58=8,'С основа'!J281,IF(Основа!D58=7,'С основа'!I281,IF(Основа!D58=6,'С основа'!H281,IF(Основа!D58=5,'С основа'!G281,IF(Основа!D58=4,'С основа'!F281,IF(Основа!D58=3,'С основа'!E281,IF(Основа!D58=2,'С основа'!D281,'С основа'!C281)))))))))</f>
        <v>83.222902567000006</v>
      </c>
      <c r="O58" s="22">
        <f>IF(Основа!D58&gt;=10,'С основа'!L282,IF(Основа!D58=9,'С основа'!K282,IF(Основа!D58=8,'С основа'!J282,IF(Основа!D58=7,'С основа'!I282,IF(Основа!D58=6,'С основа'!H282,IF(Основа!D58=5,'С основа'!G282,IF(Основа!D58=4,'С основа'!F282,IF(Основа!D58=3,'С основа'!E282,IF(Основа!D58=2,'С основа'!D282,'С основа'!C282)))))))))</f>
        <v>81.55844451566</v>
      </c>
      <c r="P58" s="22">
        <f>IF(Основа!D58&gt;=10,'С основа'!L283,IF(Основа!D58=9,'С основа'!K283,IF(Основа!D58=8,'С основа'!J283,IF(Основа!D58=7,'С основа'!I283,IF(Основа!D58=6,'С основа'!H283,IF(Основа!D58=5,'С основа'!G283,IF(Основа!D58=4,'С основа'!F283,IF(Основа!D58=3,'С основа'!E283,IF(Основа!D58=2,'С основа'!D283,'С основа'!C283)))))))))</f>
        <v>79.927275625346795</v>
      </c>
    </row>
    <row r="59" spans="1:16" ht="24.95" customHeight="1" x14ac:dyDescent="0.25">
      <c r="A59" s="48" t="s">
        <v>123</v>
      </c>
      <c r="B59" s="29">
        <f>IF(Сырьё!K$3&gt;=20,Основа!P59,IF(Сырьё!K$3&gt;=16,Основа!O59,IF(Сырьё!K$3&gt;=12,Основа!N59,IF(Сырьё!K$3&gt;=8,Основа!M59,IF(Сырьё!K$3&gt;=4,Основа!L59,Основа!K59)))))</f>
        <v>122.8621704</v>
      </c>
      <c r="C59" s="29">
        <f t="shared" si="11"/>
        <v>4914.4868159999996</v>
      </c>
      <c r="D59" s="30">
        <v>0</v>
      </c>
      <c r="E59" s="29">
        <f t="shared" si="12"/>
        <v>0</v>
      </c>
      <c r="F59" s="19" t="s">
        <v>35</v>
      </c>
      <c r="G59" s="19" t="s">
        <v>92</v>
      </c>
      <c r="H59" s="13" t="s">
        <v>16</v>
      </c>
      <c r="I59" s="13" t="s">
        <v>18</v>
      </c>
      <c r="K59" s="22">
        <f>IF(Основа!D59&gt;=10,'С основа'!L284,IF(Основа!D59=9,'С основа'!K284,IF(Основа!D59=8,'С основа'!J284,IF(Основа!D59=7,'С основа'!I284,IF(Основа!D59=6,'С основа'!H284,IF(Основа!D59=5,'С основа'!G284,IF(Основа!D59=4,'С основа'!F284,IF(Основа!D59=3,'С основа'!E284,IF(Основа!D59=2,'С основа'!D284,'С основа'!C284)))))))))</f>
        <v>122.8621704</v>
      </c>
      <c r="L59" s="22">
        <f>IF(Основа!D59&gt;=10,'С основа'!L285,IF(Основа!D59=9,'С основа'!K285,IF(Основа!D59=8,'С основа'!J285,IF(Основа!D59=7,'С основа'!I285,IF(Основа!D59=6,'С основа'!H285,IF(Основа!D59=5,'С основа'!G285,IF(Основа!D59=4,'С основа'!F285,IF(Основа!D59=3,'С основа'!E285,IF(Основа!D59=2,'С основа'!D285,'С основа'!C285)))))))))</f>
        <v>120.404926992</v>
      </c>
      <c r="M59" s="22">
        <f>IF(Основа!D59&gt;=10,'С основа'!L286,IF(Основа!D59=9,'С основа'!K286,IF(Основа!D59=8,'С основа'!J286,IF(Основа!D59=7,'С основа'!I286,IF(Основа!D59=6,'С основа'!H286,IF(Основа!D59=5,'С основа'!G286,IF(Основа!D59=4,'С основа'!F286,IF(Основа!D59=3,'С основа'!E286,IF(Основа!D59=2,'С основа'!D286,'С основа'!C286)))))))))</f>
        <v>117.99682845216</v>
      </c>
      <c r="N59" s="22">
        <f>IF(Основа!D59&gt;=10,'С основа'!L287,IF(Основа!D59=9,'С основа'!K287,IF(Основа!D59=8,'С основа'!J287,IF(Основа!D59=7,'С основа'!I287,IF(Основа!D59=6,'С основа'!H287,IF(Основа!D59=5,'С основа'!G287,IF(Основа!D59=4,'С основа'!F287,IF(Основа!D59=3,'С основа'!E287,IF(Основа!D59=2,'С основа'!D287,'С основа'!C287)))))))))</f>
        <v>115.6368918831168</v>
      </c>
      <c r="O59" s="22">
        <f>IF(Основа!D59&gt;=10,'С основа'!L288,IF(Основа!D59=9,'С основа'!K288,IF(Основа!D59=8,'С основа'!J288,IF(Основа!D59=7,'С основа'!I288,IF(Основа!D59=6,'С основа'!H288,IF(Основа!D59=5,'С основа'!G288,IF(Основа!D59=4,'С основа'!F288,IF(Основа!D59=3,'С основа'!E288,IF(Основа!D59=2,'С основа'!D288,'С основа'!C288)))))))))</f>
        <v>113.32415404545446</v>
      </c>
      <c r="P59" s="22">
        <f>IF(Основа!D59&gt;=10,'С основа'!L289,IF(Основа!D59=9,'С основа'!K289,IF(Основа!D59=8,'С основа'!J289,IF(Основа!D59=7,'С основа'!I289,IF(Основа!D59=6,'С основа'!H289,IF(Основа!D59=5,'С основа'!G289,IF(Основа!D59=4,'С основа'!F289,IF(Основа!D59=3,'С основа'!E289,IF(Основа!D59=2,'С основа'!D289,'С основа'!C289)))))))))</f>
        <v>111.05767096454537</v>
      </c>
    </row>
    <row r="60" spans="1:16" ht="24.95" customHeight="1" x14ac:dyDescent="0.25">
      <c r="A60" s="49" t="s">
        <v>124</v>
      </c>
      <c r="B60" s="36">
        <f>IF(Сырьё!K$3&gt;=20,Основа!P60,IF(Сырьё!K$3&gt;=16,Основа!O60,IF(Сырьё!K$3&gt;=12,Основа!N60,IF(Сырьё!K$3&gt;=8,Основа!M60,IF(Сырьё!K$3&gt;=4,Основа!L60,Основа!K60)))))</f>
        <v>139.61689079999999</v>
      </c>
      <c r="C60" s="36">
        <f t="shared" si="11"/>
        <v>5584.6756319999995</v>
      </c>
      <c r="D60" s="30">
        <v>0</v>
      </c>
      <c r="E60" s="36">
        <f t="shared" si="12"/>
        <v>0</v>
      </c>
      <c r="F60" s="19" t="s">
        <v>35</v>
      </c>
      <c r="G60" s="19" t="s">
        <v>92</v>
      </c>
      <c r="H60" s="13" t="s">
        <v>16</v>
      </c>
      <c r="I60" s="13" t="s">
        <v>18</v>
      </c>
      <c r="K60" s="22">
        <f>IF(Основа!D60&gt;=10,'С основа'!L290,IF(Основа!D60=9,'С основа'!K290,IF(Основа!D60=8,'С основа'!J290,IF(Основа!D60=7,'С основа'!I290,IF(Основа!D60=6,'С основа'!H290,IF(Основа!D60=5,'С основа'!G290,IF(Основа!D60=4,'С основа'!F290,IF(Основа!D60=3,'С основа'!E290,IF(Основа!D60=2,'С основа'!D290,'С основа'!C290)))))))))</f>
        <v>139.61689079999999</v>
      </c>
      <c r="L60" s="22">
        <f>IF(Основа!D60&gt;=10,'С основа'!L291,IF(Основа!D60=9,'С основа'!K291,IF(Основа!D60=8,'С основа'!J291,IF(Основа!D60=7,'С основа'!I291,IF(Основа!D60=6,'С основа'!H291,IF(Основа!D60=5,'С основа'!G291,IF(Основа!D60=4,'С основа'!F291,IF(Основа!D60=3,'С основа'!E291,IF(Основа!D60=2,'С основа'!D291,'С основа'!C291)))))))))</f>
        <v>136.82455298399998</v>
      </c>
      <c r="M60" s="22">
        <f>IF(Основа!D60&gt;=10,'С основа'!L292,IF(Основа!D60=9,'С основа'!K292,IF(Основа!D60=8,'С основа'!J292,IF(Основа!D60=7,'С основа'!I292,IF(Основа!D60=6,'С основа'!H292,IF(Основа!D60=5,'С основа'!G292,IF(Основа!D60=4,'С основа'!F292,IF(Основа!D60=3,'С основа'!E292,IF(Основа!D60=2,'С основа'!D292,'С основа'!C292)))))))))</f>
        <v>134.08806192431999</v>
      </c>
      <c r="N60" s="22">
        <f>IF(Основа!D60&gt;=10,'С основа'!L293,IF(Основа!D60=9,'С основа'!K293,IF(Основа!D60=8,'С основа'!J293,IF(Основа!D60=7,'С основа'!I293,IF(Основа!D60=6,'С основа'!H293,IF(Основа!D60=5,'С основа'!G293,IF(Основа!D60=4,'С основа'!F293,IF(Основа!D60=3,'С основа'!E293,IF(Основа!D60=2,'С основа'!D293,'С основа'!C293)))))))))</f>
        <v>131.40630068583357</v>
      </c>
      <c r="O60" s="22">
        <f>IF(Основа!D60&gt;=10,'С основа'!L294,IF(Основа!D60=9,'С основа'!K294,IF(Основа!D60=8,'С основа'!J294,IF(Основа!D60=7,'С основа'!I294,IF(Основа!D60=6,'С основа'!H294,IF(Основа!D60=5,'С основа'!G294,IF(Основа!D60=4,'С основа'!F294,IF(Основа!D60=3,'С основа'!E294,IF(Основа!D60=2,'С основа'!D294,'С основа'!C294)))))))))</f>
        <v>128.7781746721169</v>
      </c>
      <c r="P60" s="22">
        <f>IF(Основа!D60&gt;=10,'С основа'!L295,IF(Основа!D60=9,'С основа'!K295,IF(Основа!D60=8,'С основа'!J295,IF(Основа!D60=7,'С основа'!I295,IF(Основа!D60=6,'С основа'!H295,IF(Основа!D60=5,'С основа'!G295,IF(Основа!D60=4,'С основа'!F295,IF(Основа!D60=3,'С основа'!E295,IF(Основа!D60=2,'С основа'!D295,'С основа'!C295)))))))))</f>
        <v>126.20261117867456</v>
      </c>
    </row>
    <row r="61" spans="1:16" ht="24.95" customHeight="1" x14ac:dyDescent="0.25">
      <c r="A61" s="48" t="s">
        <v>125</v>
      </c>
      <c r="B61" s="29">
        <f>IF(Сырьё!K$3&gt;=20,Основа!P61,IF(Сырьё!K$3&gt;=16,Основа!O61,IF(Сырьё!K$3&gt;=12,Основа!N61,IF(Сырьё!K$3&gt;=8,Основа!M61,IF(Сырьё!K$3&gt;=4,Основа!L61,Основа!K61)))))</f>
        <v>156.37161119999999</v>
      </c>
      <c r="C61" s="29">
        <f t="shared" si="11"/>
        <v>6254.8644479999994</v>
      </c>
      <c r="D61" s="30">
        <v>0</v>
      </c>
      <c r="E61" s="29">
        <f t="shared" si="12"/>
        <v>0</v>
      </c>
      <c r="F61" s="19" t="s">
        <v>35</v>
      </c>
      <c r="G61" s="19" t="s">
        <v>92</v>
      </c>
      <c r="H61" s="13" t="s">
        <v>16</v>
      </c>
      <c r="I61" s="13" t="s">
        <v>18</v>
      </c>
      <c r="K61" s="22">
        <f>IF(Основа!D61&gt;=10,'С основа'!L296,IF(Основа!D61=9,'С основа'!K296,IF(Основа!D61=8,'С основа'!J296,IF(Основа!D61=7,'С основа'!I296,IF(Основа!D61=6,'С основа'!H296,IF(Основа!D61=5,'С основа'!G296,IF(Основа!D61=4,'С основа'!F296,IF(Основа!D61=3,'С основа'!E296,IF(Основа!D61=2,'С основа'!D296,'С основа'!C296)))))))))</f>
        <v>156.37161119999999</v>
      </c>
      <c r="L61" s="22">
        <f>IF(Основа!D61&gt;=10,'С основа'!L297,IF(Основа!D61=9,'С основа'!K297,IF(Основа!D61=8,'С основа'!J297,IF(Основа!D61=7,'С основа'!I297,IF(Основа!D61=6,'С основа'!H297,IF(Основа!D61=5,'С основа'!G297,IF(Основа!D61=4,'С основа'!F297,IF(Основа!D61=3,'С основа'!E297,IF(Основа!D61=2,'С основа'!D297,'С основа'!C297)))))))))</f>
        <v>153.244178976</v>
      </c>
      <c r="M61" s="22">
        <f>IF(Основа!D61&gt;=10,'С основа'!L298,IF(Основа!D61=9,'С основа'!K298,IF(Основа!D61=8,'С основа'!J298,IF(Основа!D61=7,'С основа'!I298,IF(Основа!D61=6,'С основа'!H298,IF(Основа!D61=5,'С основа'!G298,IF(Основа!D61=4,'С основа'!F298,IF(Основа!D61=3,'С основа'!E298,IF(Основа!D61=2,'С основа'!D298,'С основа'!C298)))))))))</f>
        <v>150.17929539648</v>
      </c>
      <c r="N61" s="22">
        <f>IF(Основа!D61&gt;=10,'С основа'!L299,IF(Основа!D61=9,'С основа'!K299,IF(Основа!D61=8,'С основа'!J299,IF(Основа!D61=7,'С основа'!I299,IF(Основа!D61=6,'С основа'!H299,IF(Основа!D61=5,'С основа'!G299,IF(Основа!D61=4,'С основа'!F299,IF(Основа!D61=3,'С основа'!E299,IF(Основа!D61=2,'С основа'!D299,'С основа'!C299)))))))))</f>
        <v>147.17570948855041</v>
      </c>
      <c r="O61" s="22">
        <f>IF(Основа!D61&gt;=10,'С основа'!L300,IF(Основа!D61=9,'С основа'!K300,IF(Основа!D61=8,'С основа'!J300,IF(Основа!D61=7,'С основа'!I300,IF(Основа!D61=6,'С основа'!H300,IF(Основа!D61=5,'С основа'!G300,IF(Основа!D61=4,'С основа'!F300,IF(Основа!D61=3,'С основа'!E300,IF(Основа!D61=2,'С основа'!D300,'С основа'!C300)))))))))</f>
        <v>144.2321952987794</v>
      </c>
      <c r="P61" s="22">
        <f>IF(Основа!D61&gt;=10,'С основа'!L301,IF(Основа!D61=9,'С основа'!K301,IF(Основа!D61=8,'С основа'!J301,IF(Основа!D61=7,'С основа'!I301,IF(Основа!D61=6,'С основа'!H301,IF(Основа!D61=5,'С основа'!G301,IF(Основа!D61=4,'С основа'!F301,IF(Основа!D61=3,'С основа'!E301,IF(Основа!D61=2,'С основа'!D301,'С основа'!C301)))))))))</f>
        <v>141.34755139280381</v>
      </c>
    </row>
    <row r="62" spans="1:16" ht="24.95" customHeight="1" x14ac:dyDescent="0.25">
      <c r="A62" s="52" t="s">
        <v>126</v>
      </c>
      <c r="B62" s="39">
        <f>IF(Сырьё!K$3&gt;=20,Основа!P62,IF(Сырьё!K$3&gt;=16,Основа!O62,IF(Сырьё!K$3&gt;=12,Основа!N62,IF(Сырьё!K$3&gt;=8,Основа!M62,IF(Сырьё!K$3&gt;=4,Основа!L62,Основа!K62)))))</f>
        <v>173.12633159999999</v>
      </c>
      <c r="C62" s="39">
        <f t="shared" si="11"/>
        <v>6925.0532639999992</v>
      </c>
      <c r="D62" s="30">
        <v>0</v>
      </c>
      <c r="E62" s="36">
        <f t="shared" si="12"/>
        <v>0</v>
      </c>
      <c r="F62" s="19" t="s">
        <v>35</v>
      </c>
      <c r="G62" s="19" t="s">
        <v>92</v>
      </c>
      <c r="H62" s="13" t="s">
        <v>16</v>
      </c>
      <c r="I62" s="13" t="s">
        <v>18</v>
      </c>
      <c r="K62" s="22">
        <f>IF(Основа!D62&gt;=10,'С основа'!L302,IF(Основа!D62=9,'С основа'!K302,IF(Основа!D62=8,'С основа'!J302,IF(Основа!D62=7,'С основа'!I302,IF(Основа!D62=6,'С основа'!H302,IF(Основа!D62=5,'С основа'!G302,IF(Основа!D62=4,'С основа'!F302,IF(Основа!D62=3,'С основа'!E302,IF(Основа!D62=2,'С основа'!D302,'С основа'!C302)))))))))</f>
        <v>173.12633159999999</v>
      </c>
      <c r="L62" s="22">
        <f>IF(Основа!D62&gt;=10,'С основа'!L303,IF(Основа!D62=9,'С основа'!K303,IF(Основа!D62=8,'С основа'!J303,IF(Основа!D62=7,'С основа'!I303,IF(Основа!D62=6,'С основа'!H303,IF(Основа!D62=5,'С основа'!G303,IF(Основа!D62=4,'С основа'!F303,IF(Основа!D62=3,'С основа'!E303,IF(Основа!D62=2,'С основа'!D303,'С основа'!C303)))))))))</f>
        <v>169.66380496799999</v>
      </c>
      <c r="M62" s="22">
        <f>IF(Основа!D62&gt;=10,'С основа'!L304,IF(Основа!D62=9,'С основа'!K304,IF(Основа!D62=8,'С основа'!J304,IF(Основа!D62=7,'С основа'!I304,IF(Основа!D62=6,'С основа'!H304,IF(Основа!D62=5,'С основа'!G304,IF(Основа!D62=4,'С основа'!F304,IF(Основа!D62=3,'С основа'!E304,IF(Основа!D62=2,'С основа'!D304,'С основа'!C304)))))))))</f>
        <v>166.27052886863999</v>
      </c>
      <c r="N62" s="22">
        <f>IF(Основа!D62&gt;=10,'С основа'!L305,IF(Основа!D62=9,'С основа'!K305,IF(Основа!D62=8,'С основа'!J305,IF(Основа!D62=7,'С основа'!I305,IF(Основа!D62=6,'С основа'!H305,IF(Основа!D62=5,'С основа'!G305,IF(Основа!D62=4,'С основа'!F305,IF(Основа!D62=3,'С основа'!E305,IF(Основа!D62=2,'С основа'!D305,'С основа'!C305)))))))))</f>
        <v>162.94511829126719</v>
      </c>
      <c r="O62" s="22">
        <f>IF(Основа!D62&gt;=10,'С основа'!L306,IF(Основа!D62=9,'С основа'!K306,IF(Основа!D62=8,'С основа'!J306,IF(Основа!D62=7,'С основа'!I306,IF(Основа!D62=6,'С основа'!H306,IF(Основа!D62=5,'С основа'!G306,IF(Основа!D62=4,'С основа'!F306,IF(Основа!D62=3,'С основа'!E306,IF(Основа!D62=2,'С основа'!D306,'С основа'!C306)))))))))</f>
        <v>159.68621592544184</v>
      </c>
      <c r="P62" s="22">
        <f>IF(Основа!D62&gt;=10,'С основа'!L307,IF(Основа!D62=9,'С основа'!K307,IF(Основа!D62=8,'С основа'!J307,IF(Основа!D62=7,'С основа'!I307,IF(Основа!D62=6,'С основа'!H307,IF(Основа!D62=5,'С основа'!G307,IF(Основа!D62=4,'С основа'!F307,IF(Основа!D62=3,'С основа'!E307,IF(Основа!D62=2,'С основа'!D307,'С основа'!C307)))))))))</f>
        <v>156.49249160693302</v>
      </c>
    </row>
    <row r="63" spans="1:16" ht="24.95" customHeight="1" x14ac:dyDescent="0.25">
      <c r="A63" s="48" t="s">
        <v>127</v>
      </c>
      <c r="B63" s="29">
        <f>IF(Сырьё!K$3&gt;=20,Основа!P63,IF(Сырьё!K$3&gt;=16,Основа!O63,IF(Сырьё!K$3&gt;=12,Основа!N63,IF(Сырьё!K$3&gt;=8,Основа!M63,IF(Сырьё!K$3&gt;=4,Основа!L63,Основа!K63)))))</f>
        <v>206.63577240000001</v>
      </c>
      <c r="C63" s="29">
        <f t="shared" si="11"/>
        <v>8265.4308959999998</v>
      </c>
      <c r="D63" s="30">
        <v>0</v>
      </c>
      <c r="E63" s="29">
        <f t="shared" si="12"/>
        <v>0</v>
      </c>
      <c r="F63" s="19" t="s">
        <v>35</v>
      </c>
      <c r="G63" s="19" t="s">
        <v>92</v>
      </c>
      <c r="H63" s="13" t="s">
        <v>16</v>
      </c>
      <c r="I63" s="13" t="s">
        <v>18</v>
      </c>
      <c r="K63" s="22">
        <f>IF(Основа!D63&gt;=10,'С основа'!L308,IF(Основа!D63=9,'С основа'!K308,IF(Основа!D63=8,'С основа'!J308,IF(Основа!D63=7,'С основа'!I308,IF(Основа!D63=6,'С основа'!H308,IF(Основа!D63=5,'С основа'!G308,IF(Основа!D63=4,'С основа'!F308,IF(Основа!D63=3,'С основа'!E308,IF(Основа!D63=2,'С основа'!D308,'С основа'!C308)))))))))</f>
        <v>206.63577240000001</v>
      </c>
      <c r="L63" s="22">
        <f>IF(Основа!D63&gt;=10,'С основа'!L309,IF(Основа!D63=9,'С основа'!K309,IF(Основа!D63=8,'С основа'!J309,IF(Основа!D63=7,'С основа'!I309,IF(Основа!D63=6,'С основа'!H309,IF(Основа!D63=5,'С основа'!G309,IF(Основа!D63=4,'С основа'!F309,IF(Основа!D63=3,'С основа'!E309,IF(Основа!D63=2,'С основа'!D309,'С основа'!C309)))))))))</f>
        <v>202.50305695200001</v>
      </c>
      <c r="M63" s="22">
        <f>IF(Основа!D63&gt;=10,'С основа'!L310,IF(Основа!D63=9,'С основа'!K310,IF(Основа!D63=8,'С основа'!J310,IF(Основа!D63=7,'С основа'!I310,IF(Основа!D63=6,'С основа'!H310,IF(Основа!D63=5,'С основа'!G310,IF(Основа!D63=4,'С основа'!F310,IF(Основа!D63=3,'С основа'!E310,IF(Основа!D63=2,'С основа'!D310,'С основа'!C310)))))))))</f>
        <v>198.45299581296001</v>
      </c>
      <c r="N63" s="22">
        <f>IF(Основа!D63&gt;=10,'С основа'!L311,IF(Основа!D63=9,'С основа'!K311,IF(Основа!D63=8,'С основа'!J311,IF(Основа!D63=7,'С основа'!I311,IF(Основа!D63=6,'С основа'!H311,IF(Основа!D63=5,'С основа'!G311,IF(Основа!D63=4,'С основа'!F311,IF(Основа!D63=3,'С основа'!E311,IF(Основа!D63=2,'С основа'!D311,'С основа'!C311)))))))))</f>
        <v>194.48393589670081</v>
      </c>
      <c r="O63" s="22">
        <f>IF(Основа!D63&gt;=10,'С основа'!L312,IF(Основа!D63=9,'С основа'!K312,IF(Основа!D63=8,'С основа'!J312,IF(Основа!D63=7,'С основа'!I312,IF(Основа!D63=6,'С основа'!H312,IF(Основа!D63=5,'С основа'!G312,IF(Основа!D63=4,'С основа'!F312,IF(Основа!D63=3,'С основа'!E312,IF(Основа!D63=2,'С основа'!D312,'С основа'!C312)))))))))</f>
        <v>190.59425717876678</v>
      </c>
      <c r="P63" s="22">
        <f>IF(Основа!D63&gt;=10,'С основа'!L313,IF(Основа!D63=9,'С основа'!K313,IF(Основа!D63=8,'С основа'!J313,IF(Основа!D63=7,'С основа'!I313,IF(Основа!D63=6,'С основа'!H313,IF(Основа!D63=5,'С основа'!G313,IF(Основа!D63=4,'С основа'!F313,IF(Основа!D63=3,'С основа'!E313,IF(Основа!D63=2,'С основа'!D313,'С основа'!C313)))))))))</f>
        <v>186.78237203519143</v>
      </c>
    </row>
    <row r="64" spans="1:16" ht="24.95" customHeight="1" x14ac:dyDescent="0.25">
      <c r="A64" s="49" t="s">
        <v>128</v>
      </c>
      <c r="B64" s="36">
        <f>IF(Сырьё!K$3&gt;=20,Основа!P64,IF(Сырьё!K$3&gt;=16,Основа!O64,IF(Сырьё!K$3&gt;=12,Основа!N64,IF(Сырьё!K$3&gt;=8,Основа!M64,IF(Сырьё!K$3&gt;=4,Основа!L64,Основа!K64)))))</f>
        <v>240.1452132</v>
      </c>
      <c r="C64" s="36">
        <f t="shared" si="11"/>
        <v>9605.8085279999996</v>
      </c>
      <c r="D64" s="30">
        <v>0</v>
      </c>
      <c r="E64" s="36">
        <f t="shared" si="12"/>
        <v>0</v>
      </c>
      <c r="F64" s="19" t="s">
        <v>35</v>
      </c>
      <c r="G64" s="19" t="s">
        <v>92</v>
      </c>
      <c r="H64" s="13" t="s">
        <v>16</v>
      </c>
      <c r="I64" s="13" t="s">
        <v>18</v>
      </c>
      <c r="K64" s="22">
        <f>IF(Основа!D64&gt;=10,'С основа'!L314,IF(Основа!D64=9,'С основа'!K314,IF(Основа!D64=8,'С основа'!J314,IF(Основа!D64=7,'С основа'!I314,IF(Основа!D64=6,'С основа'!H314,IF(Основа!D64=5,'С основа'!G314,IF(Основа!D64=4,'С основа'!F314,IF(Основа!D64=3,'С основа'!E314,IF(Основа!D64=2,'С основа'!D314,'С основа'!C314)))))))))</f>
        <v>240.1452132</v>
      </c>
      <c r="L64" s="22">
        <f>IF(Основа!D64&gt;=10,'С основа'!L315,IF(Основа!D64=9,'С основа'!K315,IF(Основа!D64=8,'С основа'!J315,IF(Основа!D64=7,'С основа'!I315,IF(Основа!D64=6,'С основа'!H315,IF(Основа!D64=5,'С основа'!G315,IF(Основа!D64=4,'С основа'!F315,IF(Основа!D64=3,'С основа'!E315,IF(Основа!D64=2,'С основа'!D315,'С основа'!C315)))))))))</f>
        <v>235.34230893599999</v>
      </c>
      <c r="M64" s="22">
        <f>IF(Основа!D64&gt;=10,'С основа'!L316,IF(Основа!D64=9,'С основа'!K316,IF(Основа!D64=8,'С основа'!J316,IF(Основа!D64=7,'С основа'!I316,IF(Основа!D64=6,'С основа'!H316,IF(Основа!D64=5,'С основа'!G316,IF(Основа!D64=4,'С основа'!F316,IF(Основа!D64=3,'С основа'!E316,IF(Основа!D64=2,'С основа'!D316,'С основа'!C316)))))))))</f>
        <v>230.63546275727998</v>
      </c>
      <c r="N64" s="22">
        <f>IF(Основа!D64&gt;=10,'С основа'!L317,IF(Основа!D64=9,'С основа'!K317,IF(Основа!D64=8,'С основа'!J317,IF(Основа!D64=7,'С основа'!I317,IF(Основа!D64=6,'С основа'!H317,IF(Основа!D64=5,'С основа'!G317,IF(Основа!D64=4,'С основа'!F317,IF(Основа!D64=3,'С основа'!E317,IF(Основа!D64=2,'С основа'!D317,'С основа'!C317)))))))))</f>
        <v>226.02275350213438</v>
      </c>
      <c r="O64" s="22">
        <f>IF(Основа!D64&gt;=10,'С основа'!L318,IF(Основа!D64=9,'С основа'!K318,IF(Основа!D64=8,'С основа'!J318,IF(Основа!D64=7,'С основа'!I318,IF(Основа!D64=6,'С основа'!H318,IF(Основа!D64=5,'С основа'!G318,IF(Основа!D64=4,'С основа'!F318,IF(Основа!D64=3,'С основа'!E318,IF(Основа!D64=2,'С основа'!D318,'С основа'!C318)))))))))</f>
        <v>221.50229843209169</v>
      </c>
      <c r="P64" s="22">
        <f>IF(Основа!D64&gt;=10,'С основа'!L319,IF(Основа!D64=9,'С основа'!K319,IF(Основа!D64=8,'С основа'!J319,IF(Основа!D64=7,'С основа'!I319,IF(Основа!D64=6,'С основа'!H319,IF(Основа!D64=5,'С основа'!G319,IF(Основа!D64=4,'С основа'!F319,IF(Основа!D64=3,'С основа'!E319,IF(Основа!D64=2,'С основа'!D319,'С основа'!C319)))))))))</f>
        <v>217.07225246344984</v>
      </c>
    </row>
    <row r="65" spans="1:22" ht="24.95" customHeight="1" x14ac:dyDescent="0.25">
      <c r="A65" s="48" t="s">
        <v>129</v>
      </c>
      <c r="B65" s="29">
        <f>IF(Сырьё!K$3&gt;=20,Основа!P65,IF(Сырьё!K$3&gt;=16,Основа!O65,IF(Сырьё!K$3&gt;=12,Основа!N65,IF(Сырьё!K$3&gt;=8,Основа!M65,IF(Сырьё!K$3&gt;=4,Основа!L65,Основа!K65)))))</f>
        <v>273.65465399999999</v>
      </c>
      <c r="C65" s="29">
        <f t="shared" si="11"/>
        <v>10946.186159999999</v>
      </c>
      <c r="D65" s="30">
        <v>0</v>
      </c>
      <c r="E65" s="29">
        <f t="shared" si="12"/>
        <v>0</v>
      </c>
      <c r="F65" s="19" t="s">
        <v>35</v>
      </c>
      <c r="G65" s="19" t="s">
        <v>92</v>
      </c>
      <c r="H65" s="13" t="s">
        <v>16</v>
      </c>
      <c r="I65" s="13" t="s">
        <v>18</v>
      </c>
      <c r="K65" s="22">
        <f>IF(Основа!D65&gt;=10,'С основа'!L320,IF(Основа!D65=9,'С основа'!K320,IF(Основа!D65=8,'С основа'!J320,IF(Основа!D65=7,'С основа'!I320,IF(Основа!D65=6,'С основа'!H320,IF(Основа!D65=5,'С основа'!G320,IF(Основа!D65=4,'С основа'!F320,IF(Основа!D65=3,'С основа'!E320,IF(Основа!D65=2,'С основа'!D320,'С основа'!C320)))))))))</f>
        <v>273.65465399999999</v>
      </c>
      <c r="L65" s="22">
        <f>IF(Основа!D65&gt;=10,'С основа'!L321,IF(Основа!D65=9,'С основа'!K321,IF(Основа!D65=8,'С основа'!J321,IF(Основа!D65=7,'С основа'!I321,IF(Основа!D65=6,'С основа'!H321,IF(Основа!D65=5,'С основа'!G321,IF(Основа!D65=4,'С основа'!F321,IF(Основа!D65=3,'С основа'!E321,IF(Основа!D65=2,'С основа'!D321,'С основа'!C321)))))))))</f>
        <v>268.18156091999998</v>
      </c>
      <c r="M65" s="22">
        <f>IF(Основа!D65&gt;=10,'С основа'!L322,IF(Основа!D65=9,'С основа'!K322,IF(Основа!D65=8,'С основа'!J322,IF(Основа!D65=7,'С основа'!I322,IF(Основа!D65=6,'С основа'!H322,IF(Основа!D65=5,'С основа'!G322,IF(Основа!D65=4,'С основа'!F322,IF(Основа!D65=3,'С основа'!E322,IF(Основа!D65=2,'С основа'!D322,'С основа'!C322)))))))))</f>
        <v>262.81792970159995</v>
      </c>
      <c r="N65" s="22">
        <f>IF(Основа!D65&gt;=10,'С основа'!L323,IF(Основа!D65=9,'С основа'!K323,IF(Основа!D65=8,'С основа'!J323,IF(Основа!D65=7,'С основа'!I323,IF(Основа!D65=6,'С основа'!H323,IF(Основа!D65=5,'С основа'!G323,IF(Основа!D65=4,'С основа'!F323,IF(Основа!D65=3,'С основа'!E323,IF(Основа!D65=2,'С основа'!D323,'С основа'!C323)))))))))</f>
        <v>257.56157110756794</v>
      </c>
      <c r="O65" s="22">
        <f>IF(Основа!D65&gt;=10,'С основа'!L324,IF(Основа!D65=9,'С основа'!K324,IF(Основа!D65=8,'С основа'!J324,IF(Основа!D65=7,'С основа'!I324,IF(Основа!D65=6,'С основа'!H324,IF(Основа!D65=5,'С основа'!G324,IF(Основа!D65=4,'С основа'!F324,IF(Основа!D65=3,'С основа'!E324,IF(Основа!D65=2,'С основа'!D324,'С основа'!C324)))))))))</f>
        <v>252.41033968541657</v>
      </c>
      <c r="P65" s="22">
        <f>IF(Основа!D65&gt;=10,'С основа'!L325,IF(Основа!D65=9,'С основа'!K325,IF(Основа!D65=8,'С основа'!J325,IF(Основа!D65=7,'С основа'!I325,IF(Основа!D65=6,'С основа'!H325,IF(Основа!D65=5,'С основа'!G325,IF(Основа!D65=4,'С основа'!F325,IF(Основа!D65=3,'С основа'!E325,IF(Основа!D65=2,'С основа'!D325,'С основа'!C325)))))))))</f>
        <v>247.36213289170823</v>
      </c>
    </row>
    <row r="66" spans="1:22" ht="24.95" customHeight="1" thickBot="1" x14ac:dyDescent="0.3">
      <c r="A66" s="50" t="s">
        <v>130</v>
      </c>
      <c r="B66" s="51">
        <f>IF(Сырьё!K$3&gt;=20,Основа!P66,IF(Сырьё!K$3&gt;=16,Основа!O66,IF(Сырьё!K$3&gt;=12,Основа!N66,IF(Сырьё!K$3&gt;=8,Основа!M66,IF(Сырьё!K$3&gt;=4,Основа!L66,Основа!K66)))))</f>
        <v>307.16409479999999</v>
      </c>
      <c r="C66" s="51">
        <f t="shared" si="11"/>
        <v>12286.563791999999</v>
      </c>
      <c r="D66" s="17">
        <v>0</v>
      </c>
      <c r="E66" s="51">
        <f t="shared" si="12"/>
        <v>0</v>
      </c>
      <c r="F66" s="19" t="s">
        <v>35</v>
      </c>
      <c r="G66" s="19" t="s">
        <v>92</v>
      </c>
      <c r="H66" s="13" t="s">
        <v>16</v>
      </c>
      <c r="I66" s="13" t="s">
        <v>18</v>
      </c>
      <c r="K66" s="22">
        <f>IF(Основа!D66&gt;=10,'С основа'!L326,IF(Основа!D66=9,'С основа'!K326,IF(Основа!D66=8,'С основа'!J326,IF(Основа!D66=7,'С основа'!I326,IF(Основа!D66=6,'С основа'!H326,IF(Основа!D66=5,'С основа'!G326,IF(Основа!D66=4,'С основа'!F326,IF(Основа!D66=3,'С основа'!E326,IF(Основа!D66=2,'С основа'!D326,'С основа'!C326)))))))))</f>
        <v>307.16409479999999</v>
      </c>
      <c r="L66" s="22">
        <f>IF(Основа!D66&gt;=10,'С основа'!L327,IF(Основа!D66=9,'С основа'!K327,IF(Основа!D66=8,'С основа'!J327,IF(Основа!D66=7,'С основа'!I327,IF(Основа!D66=6,'С основа'!H327,IF(Основа!D66=5,'С основа'!G327,IF(Основа!D66=4,'С основа'!F327,IF(Основа!D66=3,'С основа'!E327,IF(Основа!D66=2,'С основа'!D327,'С основа'!C327)))))))))</f>
        <v>301.02081290399997</v>
      </c>
      <c r="M66" s="22">
        <f>IF(Основа!D66&gt;=10,'С основа'!L328,IF(Основа!D66=9,'С основа'!K328,IF(Основа!D66=8,'С основа'!J328,IF(Основа!D66=7,'С основа'!I328,IF(Основа!D66=6,'С основа'!H328,IF(Основа!D66=5,'С основа'!G328,IF(Основа!D66=4,'С основа'!F328,IF(Основа!D66=3,'С основа'!E328,IF(Основа!D66=2,'С основа'!D328,'С основа'!C328)))))))))</f>
        <v>295.00039664591998</v>
      </c>
      <c r="N66" s="22">
        <f>IF(Основа!D66&gt;=10,'С основа'!L329,IF(Основа!D66=9,'С основа'!K329,IF(Основа!D66=8,'С основа'!J329,IF(Основа!D66=7,'С основа'!I329,IF(Основа!D66=6,'С основа'!H329,IF(Основа!D66=5,'С основа'!G329,IF(Основа!D66=4,'С основа'!F329,IF(Основа!D66=3,'С основа'!E329,IF(Основа!D66=2,'С основа'!D329,'С основа'!C329)))))))))</f>
        <v>289.10038871300156</v>
      </c>
      <c r="O66" s="22">
        <f>IF(Основа!D66&gt;=10,'С основа'!L330,IF(Основа!D66=9,'С основа'!K330,IF(Основа!D66=8,'С основа'!J330,IF(Основа!D66=7,'С основа'!I330,IF(Основа!D66=6,'С основа'!H330,IF(Основа!D66=5,'С основа'!G330,IF(Основа!D66=4,'С основа'!F330,IF(Основа!D66=3,'С основа'!E330,IF(Основа!D66=2,'С основа'!D330,'С основа'!C330)))))))))</f>
        <v>283.31838093874154</v>
      </c>
      <c r="P66" s="22">
        <f>IF(Основа!D66&gt;=10,'С основа'!L331,IF(Основа!D66=9,'С основа'!K331,IF(Основа!D66=8,'С основа'!J331,IF(Основа!D66=7,'С основа'!I331,IF(Основа!D66=6,'С основа'!H331,IF(Основа!D66=5,'С основа'!G331,IF(Основа!D66=4,'С основа'!F331,IF(Основа!D66=3,'С основа'!E331,IF(Основа!D66=2,'С основа'!D331,'С основа'!C331)))))))))</f>
        <v>277.65201331996673</v>
      </c>
    </row>
    <row r="67" spans="1:22" ht="35.1" customHeight="1" thickBot="1" x14ac:dyDescent="0.3">
      <c r="A67" s="115" t="s">
        <v>131</v>
      </c>
      <c r="B67" s="116"/>
      <c r="C67" s="116"/>
      <c r="D67" s="116"/>
      <c r="E67" s="116"/>
      <c r="F67" s="116"/>
      <c r="G67" s="116"/>
      <c r="H67" s="116"/>
      <c r="I67" s="117"/>
    </row>
    <row r="68" spans="1:22" ht="24.95" customHeight="1" x14ac:dyDescent="0.25">
      <c r="A68" s="47" t="s">
        <v>132</v>
      </c>
      <c r="B68" s="11">
        <f>IF(Сырьё!K$3&gt;=20,Основа!P68,IF(Сырьё!K$3&gt;=16,Основа!O68,IF(Сырьё!K$3&gt;=12,Основа!N68,IF(Сырьё!K$3&gt;=8,Основа!M68,IF(Сырьё!K$3&gt;=4,Основа!L68,Основа!K68)))))</f>
        <v>135.61574999999999</v>
      </c>
      <c r="C68" s="11">
        <f t="shared" ref="C68:C76" si="13">B68*20</f>
        <v>2712.3149999999996</v>
      </c>
      <c r="D68" s="12">
        <v>0</v>
      </c>
      <c r="E68" s="11">
        <f t="shared" ref="E68:E76" si="14">C68*D68</f>
        <v>0</v>
      </c>
      <c r="F68" s="19" t="s">
        <v>35</v>
      </c>
      <c r="G68" s="13" t="s">
        <v>15</v>
      </c>
      <c r="H68" s="13" t="s">
        <v>16</v>
      </c>
      <c r="I68" s="13" t="s">
        <v>18</v>
      </c>
      <c r="K68" s="22">
        <f>IF(Основа!D68&gt;=10,'С основа'!L333,IF(Основа!D68=9,'С основа'!K333,IF(Основа!D68=8,'С основа'!J333,IF(Основа!D68=7,'С основа'!I333,IF(Основа!D68=6,'С основа'!H333,IF(Основа!D68=5,'С основа'!G333,IF(Основа!D68=4,'С основа'!F333,IF(Основа!D68=3,'С основа'!E333,IF(Основа!D68=2,'С основа'!D333,'С основа'!C333)))))))))</f>
        <v>135.61574999999999</v>
      </c>
      <c r="L68" s="22">
        <f>IF(Основа!D68&gt;=10,'С основа'!L334,IF(Основа!D68=9,'С основа'!K334,IF(Основа!D68=8,'С основа'!J334,IF(Основа!D68=7,'С основа'!I334,IF(Основа!D68=6,'С основа'!H334,IF(Основа!D68=5,'С основа'!G334,IF(Основа!D68=4,'С основа'!F334,IF(Основа!D68=3,'С основа'!E334,IF(Основа!D68=2,'С основа'!D334,'С основа'!C334)))))))))</f>
        <v>132.903435</v>
      </c>
      <c r="M68" s="22">
        <f>IF(Основа!D68&gt;=10,'С основа'!L335,IF(Основа!D68=9,'С основа'!K335,IF(Основа!D68=8,'С основа'!J335,IF(Основа!D68=7,'С основа'!I335,IF(Основа!D68=6,'С основа'!H335,IF(Основа!D68=5,'С основа'!G335,IF(Основа!D68=4,'С основа'!F335,IF(Основа!D68=3,'С основа'!E335,IF(Основа!D68=2,'С основа'!D335,'С основа'!C335)))))))))</f>
        <v>130.2453663</v>
      </c>
      <c r="N68" s="22">
        <f>IF(Основа!D68&gt;=10,'С основа'!L336,IF(Основа!D68=9,'С основа'!K336,IF(Основа!D68=8,'С основа'!J336,IF(Основа!D68=7,'С основа'!I336,IF(Основа!D68=6,'С основа'!H336,IF(Основа!D68=5,'С основа'!G336,IF(Основа!D68=4,'С основа'!F336,IF(Основа!D68=3,'С основа'!E336,IF(Основа!D68=2,'С основа'!D336,'С основа'!C336)))))))))</f>
        <v>127.640458974</v>
      </c>
      <c r="O68" s="22">
        <f>IF(Основа!D68&gt;=10,'С основа'!L337,IF(Основа!D68=9,'С основа'!K337,IF(Основа!D68=8,'С основа'!J337,IF(Основа!D68=7,'С основа'!I337,IF(Основа!D68=6,'С основа'!H337,IF(Основа!D68=5,'С основа'!G337,IF(Основа!D68=4,'С основа'!F337,IF(Основа!D68=3,'С основа'!E337,IF(Основа!D68=2,'С основа'!D337,'С основа'!C337)))))))))</f>
        <v>125.08764979451999</v>
      </c>
      <c r="P68" s="22">
        <f>IF(Основа!D68&gt;=10,'С основа'!L338,IF(Основа!D68=9,'С основа'!K338,IF(Основа!D68=8,'С основа'!J338,IF(Основа!D68=7,'С основа'!I338,IF(Основа!D68=6,'С основа'!H338,IF(Основа!D68=5,'С основа'!G338,IF(Основа!D68=4,'С основа'!F338,IF(Основа!D68=3,'С основа'!E338,IF(Основа!D68=2,'С основа'!D338,'С основа'!C338)))))))))</f>
        <v>122.58589679862959</v>
      </c>
    </row>
    <row r="69" spans="1:22" ht="24.95" customHeight="1" x14ac:dyDescent="0.25">
      <c r="A69" s="48" t="s">
        <v>133</v>
      </c>
      <c r="B69" s="29">
        <f>IF(Сырьё!K$3&gt;=20,Основа!P69,IF(Сырьё!K$3&gt;=16,Основа!O69,IF(Сырьё!K$3&gt;=12,Основа!N69,IF(Сырьё!K$3&gt;=8,Основа!M69,IF(Сырьё!K$3&gt;=4,Основа!L69,Основа!K69)))))</f>
        <v>196.24834079999999</v>
      </c>
      <c r="C69" s="29">
        <f t="shared" si="13"/>
        <v>3924.9668160000001</v>
      </c>
      <c r="D69" s="30">
        <v>0</v>
      </c>
      <c r="E69" s="29">
        <f t="shared" si="14"/>
        <v>0</v>
      </c>
      <c r="F69" s="19" t="s">
        <v>35</v>
      </c>
      <c r="G69" s="13" t="s">
        <v>15</v>
      </c>
      <c r="H69" s="13" t="s">
        <v>16</v>
      </c>
      <c r="I69" s="13" t="s">
        <v>18</v>
      </c>
      <c r="K69" s="22">
        <f>IF(Основа!D69&gt;=10,'С основа'!L339,IF(Основа!D69=9,'С основа'!K339,IF(Основа!D69=8,'С основа'!J339,IF(Основа!D69=7,'С основа'!I339,IF(Основа!D69=6,'С основа'!H339,IF(Основа!D69=5,'С основа'!G339,IF(Основа!D69=4,'С основа'!F339,IF(Основа!D69=3,'С основа'!E339,IF(Основа!D69=2,'С основа'!D339,'С основа'!C339)))))))))</f>
        <v>196.24834079999999</v>
      </c>
      <c r="L69" s="22">
        <f>IF(Основа!D69&gt;=10,'С основа'!L340,IF(Основа!D69=9,'С основа'!K340,IF(Основа!D69=8,'С основа'!J340,IF(Основа!D69=7,'С основа'!I340,IF(Основа!D69=6,'С основа'!H340,IF(Основа!D69=5,'С основа'!G340,IF(Основа!D69=4,'С основа'!F340,IF(Основа!D69=3,'С основа'!E340,IF(Основа!D69=2,'С основа'!D340,'С основа'!C340)))))))))</f>
        <v>192.323373984</v>
      </c>
      <c r="M69" s="22">
        <f>IF(Основа!D69&gt;=10,'С основа'!L341,IF(Основа!D69=9,'С основа'!K341,IF(Основа!D69=8,'С основа'!J341,IF(Основа!D69=7,'С основа'!I341,IF(Основа!D69=6,'С основа'!H341,IF(Основа!D69=5,'С основа'!G341,IF(Основа!D69=4,'С основа'!F341,IF(Основа!D69=3,'С основа'!E341,IF(Основа!D69=2,'С основа'!D341,'С основа'!C341)))))))))</f>
        <v>188.47690650432</v>
      </c>
      <c r="N69" s="22">
        <f>IF(Основа!D69&gt;=10,'С основа'!L342,IF(Основа!D69=9,'С основа'!K342,IF(Основа!D69=8,'С основа'!J342,IF(Основа!D69=7,'С основа'!I342,IF(Основа!D69=6,'С основа'!H342,IF(Основа!D69=5,'С основа'!G342,IF(Основа!D69=4,'С основа'!F342,IF(Основа!D69=3,'С основа'!E342,IF(Основа!D69=2,'С основа'!D342,'С основа'!C342)))))))))</f>
        <v>184.7073683742336</v>
      </c>
      <c r="O69" s="22">
        <f>IF(Основа!D69&gt;=10,'С основа'!L343,IF(Основа!D69=9,'С основа'!K343,IF(Основа!D69=8,'С основа'!J343,IF(Основа!D69=7,'С основа'!I343,IF(Основа!D69=6,'С основа'!H343,IF(Основа!D69=5,'С основа'!G343,IF(Основа!D69=4,'С основа'!F343,IF(Основа!D69=3,'С основа'!E343,IF(Основа!D69=2,'С основа'!D343,'С основа'!C343)))))))))</f>
        <v>181.01322100674892</v>
      </c>
      <c r="P69" s="22">
        <f>IF(Основа!D69&gt;=10,'С основа'!L344,IF(Основа!D69=9,'С основа'!K344,IF(Основа!D69=8,'С основа'!J344,IF(Основа!D69=7,'С основа'!I344,IF(Основа!D69=6,'С основа'!H344,IF(Основа!D69=5,'С основа'!G344,IF(Основа!D69=4,'С основа'!F344,IF(Основа!D69=3,'С основа'!E344,IF(Основа!D69=2,'С основа'!D344,'С основа'!C344)))))))))</f>
        <v>177.39295658661393</v>
      </c>
    </row>
    <row r="70" spans="1:22" ht="24.95" customHeight="1" x14ac:dyDescent="0.25">
      <c r="A70" s="49" t="s">
        <v>134</v>
      </c>
      <c r="B70" s="36">
        <f>IF(Сырьё!K$3&gt;=20,Основа!P70,IF(Сырьё!K$3&gt;=16,Основа!O70,IF(Сырьё!K$3&gt;=12,Основа!N70,IF(Сырьё!K$3&gt;=8,Основа!M70,IF(Сырьё!K$3&gt;=4,Основа!L70,Основа!K70)))))</f>
        <v>229.75778159999999</v>
      </c>
      <c r="C70" s="36">
        <f t="shared" si="13"/>
        <v>4595.155632</v>
      </c>
      <c r="D70" s="30">
        <v>0</v>
      </c>
      <c r="E70" s="36">
        <f t="shared" si="14"/>
        <v>0</v>
      </c>
      <c r="F70" s="19" t="s">
        <v>35</v>
      </c>
      <c r="G70" s="13" t="s">
        <v>15</v>
      </c>
      <c r="H70" s="13" t="s">
        <v>16</v>
      </c>
      <c r="I70" s="13" t="s">
        <v>18</v>
      </c>
      <c r="K70" s="22">
        <f>IF(Основа!D70&gt;=10,'С основа'!L345,IF(Основа!D70=9,'С основа'!K345,IF(Основа!D70=8,'С основа'!J345,IF(Основа!D70=7,'С основа'!I345,IF(Основа!D70=6,'С основа'!H345,IF(Основа!D70=5,'С основа'!G345,IF(Основа!D70=4,'С основа'!F345,IF(Основа!D70=3,'С основа'!E345,IF(Основа!D70=2,'С основа'!D345,'С основа'!C345)))))))))</f>
        <v>229.75778159999999</v>
      </c>
      <c r="L70" s="22">
        <f>IF(Основа!D70&gt;=10,'С основа'!L346,IF(Основа!D70=9,'С основа'!K346,IF(Основа!D70=8,'С основа'!J346,IF(Основа!D70=7,'С основа'!I346,IF(Основа!D70=6,'С основа'!H346,IF(Основа!D70=5,'С основа'!G346,IF(Основа!D70=4,'С основа'!F346,IF(Основа!D70=3,'С основа'!E346,IF(Основа!D70=2,'С основа'!D346,'С основа'!C346)))))))))</f>
        <v>225.16262596799999</v>
      </c>
      <c r="M70" s="22">
        <f>IF(Основа!D70&gt;=10,'С основа'!L347,IF(Основа!D70=9,'С основа'!K347,IF(Основа!D70=8,'С основа'!J347,IF(Основа!D70=7,'С основа'!I347,IF(Основа!D70=6,'С основа'!H347,IF(Основа!D70=5,'С основа'!G347,IF(Основа!D70=4,'С основа'!F347,IF(Основа!D70=3,'С основа'!E347,IF(Основа!D70=2,'С основа'!D347,'С основа'!C347)))))))))</f>
        <v>220.65937344863997</v>
      </c>
      <c r="N70" s="22">
        <f>IF(Основа!D70&gt;=10,'С основа'!L348,IF(Основа!D70=9,'С основа'!K348,IF(Основа!D70=8,'С основа'!J348,IF(Основа!D70=7,'С основа'!I348,IF(Основа!D70=6,'С основа'!H348,IF(Основа!D70=5,'С основа'!G348,IF(Основа!D70=4,'С основа'!F348,IF(Основа!D70=3,'С основа'!E348,IF(Основа!D70=2,'С основа'!D348,'С основа'!C348)))))))))</f>
        <v>216.24618597966716</v>
      </c>
      <c r="O70" s="22">
        <f>IF(Основа!D70&gt;=10,'С основа'!L349,IF(Основа!D70=9,'С основа'!K349,IF(Основа!D70=8,'С основа'!J349,IF(Основа!D70=7,'С основа'!I349,IF(Основа!D70=6,'С основа'!H349,IF(Основа!D70=5,'С основа'!G349,IF(Основа!D70=4,'С основа'!F349,IF(Основа!D70=3,'С основа'!E349,IF(Основа!D70=2,'С основа'!D349,'С основа'!C349)))))))))</f>
        <v>211.9212622600738</v>
      </c>
      <c r="P70" s="22">
        <f>IF(Основа!D70&gt;=10,'С основа'!L350,IF(Основа!D70=9,'С основа'!K350,IF(Основа!D70=8,'С основа'!J350,IF(Основа!D70=7,'С основа'!I350,IF(Основа!D70=6,'С основа'!H350,IF(Основа!D70=5,'С основа'!G350,IF(Основа!D70=4,'С основа'!F350,IF(Основа!D70=3,'С основа'!E350,IF(Основа!D70=2,'С основа'!D350,'С основа'!C350)))))))))</f>
        <v>207.68283701487232</v>
      </c>
    </row>
    <row r="71" spans="1:22" ht="24.95" customHeight="1" x14ac:dyDescent="0.25">
      <c r="A71" s="48" t="s">
        <v>135</v>
      </c>
      <c r="B71" s="29">
        <f>IF(Сырьё!K$3&gt;=20,Основа!P71,IF(Сырьё!K$3&gt;=16,Основа!O71,IF(Сырьё!K$3&gt;=12,Основа!N71,IF(Сырьё!K$3&gt;=8,Основа!M71,IF(Сырьё!K$3&gt;=4,Основа!L71,Основа!K71)))))</f>
        <v>263.26722239999998</v>
      </c>
      <c r="C71" s="29">
        <f t="shared" si="13"/>
        <v>5265.3444479999998</v>
      </c>
      <c r="D71" s="30">
        <v>0</v>
      </c>
      <c r="E71" s="29">
        <f t="shared" si="14"/>
        <v>0</v>
      </c>
      <c r="F71" s="19" t="s">
        <v>35</v>
      </c>
      <c r="G71" s="13" t="s">
        <v>15</v>
      </c>
      <c r="H71" s="13" t="s">
        <v>16</v>
      </c>
      <c r="I71" s="13" t="s">
        <v>18</v>
      </c>
      <c r="K71" s="22">
        <f>IF(Основа!D71&gt;=10,'С основа'!L351,IF(Основа!D71=9,'С основа'!K351,IF(Основа!D71=8,'С основа'!J351,IF(Основа!D71=7,'С основа'!I351,IF(Основа!D71=6,'С основа'!H351,IF(Основа!D71=5,'С основа'!G351,IF(Основа!D71=4,'С основа'!F351,IF(Основа!D71=3,'С основа'!E351,IF(Основа!D71=2,'С основа'!D351,'С основа'!C351)))))))))</f>
        <v>263.26722239999998</v>
      </c>
      <c r="L71" s="22">
        <f>IF(Основа!D71&gt;=10,'С основа'!L352,IF(Основа!D71=9,'С основа'!K352,IF(Основа!D71=8,'С основа'!J352,IF(Основа!D71=7,'С основа'!I352,IF(Основа!D71=6,'С основа'!H352,IF(Основа!D71=5,'С основа'!G352,IF(Основа!D71=4,'С основа'!F352,IF(Основа!D71=3,'С основа'!E352,IF(Основа!D71=2,'С основа'!D352,'С основа'!C352)))))))))</f>
        <v>258.00187795199997</v>
      </c>
      <c r="M71" s="22">
        <f>IF(Основа!D71&gt;=10,'С основа'!L353,IF(Основа!D71=9,'С основа'!K353,IF(Основа!D71=8,'С основа'!J353,IF(Основа!D71=7,'С основа'!I353,IF(Основа!D71=6,'С основа'!H353,IF(Основа!D71=5,'С основа'!G353,IF(Основа!D71=4,'С основа'!F353,IF(Основа!D71=3,'С основа'!E353,IF(Основа!D71=2,'С основа'!D353,'С основа'!C353)))))))))</f>
        <v>252.84184039295997</v>
      </c>
      <c r="N71" s="22">
        <f>IF(Основа!D71&gt;=10,'С основа'!L354,IF(Основа!D71=9,'С основа'!K354,IF(Основа!D71=8,'С основа'!J354,IF(Основа!D71=7,'С основа'!I354,IF(Основа!D71=6,'С основа'!H354,IF(Основа!D71=5,'С основа'!G354,IF(Основа!D71=4,'С основа'!F354,IF(Основа!D71=3,'С основа'!E354,IF(Основа!D71=2,'С основа'!D354,'С основа'!C354)))))))))</f>
        <v>247.78500358510075</v>
      </c>
      <c r="O71" s="22">
        <f>IF(Основа!D71&gt;=10,'С основа'!L355,IF(Основа!D71=9,'С основа'!K355,IF(Основа!D71=8,'С основа'!J355,IF(Основа!D71=7,'С основа'!I355,IF(Основа!D71=6,'С основа'!H355,IF(Основа!D71=5,'С основа'!G355,IF(Основа!D71=4,'С основа'!F355,IF(Основа!D71=3,'С основа'!E355,IF(Основа!D71=2,'С основа'!D355,'С основа'!C355)))))))))</f>
        <v>242.82930351339874</v>
      </c>
      <c r="P71" s="22">
        <f>IF(Основа!D71&gt;=10,'С основа'!L356,IF(Основа!D71=9,'С основа'!K356,IF(Основа!D71=8,'С основа'!J356,IF(Основа!D71=7,'С основа'!I356,IF(Основа!D71=6,'С основа'!H356,IF(Основа!D71=5,'С основа'!G356,IF(Основа!D71=4,'С основа'!F356,IF(Основа!D71=3,'С основа'!E356,IF(Основа!D71=2,'С основа'!D356,'С основа'!C356)))))))))</f>
        <v>237.97271744313076</v>
      </c>
    </row>
    <row r="72" spans="1:22" ht="24.95" customHeight="1" x14ac:dyDescent="0.25">
      <c r="A72" s="49" t="s">
        <v>136</v>
      </c>
      <c r="B72" s="36">
        <f>IF(Сырьё!K$3&gt;=20,Основа!P72,IF(Сырьё!K$3&gt;=16,Основа!O72,IF(Сырьё!K$3&gt;=12,Основа!N72,IF(Сырьё!K$3&gt;=8,Основа!M72,IF(Сырьё!K$3&gt;=4,Основа!L72,Основа!K72)))))</f>
        <v>296.77666319999997</v>
      </c>
      <c r="C72" s="36">
        <f t="shared" si="13"/>
        <v>5935.5332639999997</v>
      </c>
      <c r="D72" s="30">
        <v>0</v>
      </c>
      <c r="E72" s="36">
        <f t="shared" si="14"/>
        <v>0</v>
      </c>
      <c r="F72" s="19" t="s">
        <v>35</v>
      </c>
      <c r="G72" s="13" t="s">
        <v>15</v>
      </c>
      <c r="H72" s="13" t="s">
        <v>16</v>
      </c>
      <c r="I72" s="13" t="s">
        <v>18</v>
      </c>
      <c r="K72" s="22">
        <f>IF(Основа!D72&gt;=10,'С основа'!L357,IF(Основа!D72=9,'С основа'!K357,IF(Основа!D72=8,'С основа'!J357,IF(Основа!D72=7,'С основа'!I357,IF(Основа!D72=6,'С основа'!H357,IF(Основа!D72=5,'С основа'!G357,IF(Основа!D72=4,'С основа'!F357,IF(Основа!D72=3,'С основа'!E357,IF(Основа!D72=2,'С основа'!D357,'С основа'!C357)))))))))</f>
        <v>296.77666319999997</v>
      </c>
      <c r="L72" s="22">
        <f>IF(Основа!D72&gt;=10,'С основа'!L358,IF(Основа!D72=9,'С основа'!K358,IF(Основа!D72=8,'С основа'!J358,IF(Основа!D72=7,'С основа'!I358,IF(Основа!D72=6,'С основа'!H358,IF(Основа!D72=5,'С основа'!G358,IF(Основа!D72=4,'С основа'!F358,IF(Основа!D72=3,'С основа'!E358,IF(Основа!D72=2,'С основа'!D358,'С основа'!C358)))))))))</f>
        <v>290.84112993599996</v>
      </c>
      <c r="M72" s="22">
        <f>IF(Основа!D72&gt;=10,'С основа'!L359,IF(Основа!D72=9,'С основа'!K359,IF(Основа!D72=8,'С основа'!J359,IF(Основа!D72=7,'С основа'!I359,IF(Основа!D72=6,'С основа'!H359,IF(Основа!D72=5,'С основа'!G359,IF(Основа!D72=4,'С основа'!F359,IF(Основа!D72=3,'С основа'!E359,IF(Основа!D72=2,'С основа'!D359,'С основа'!C359)))))))))</f>
        <v>285.02430733727994</v>
      </c>
      <c r="N72" s="22">
        <f>IF(Основа!D72&gt;=10,'С основа'!L360,IF(Основа!D72=9,'С основа'!K360,IF(Основа!D72=8,'С основа'!J360,IF(Основа!D72=7,'С основа'!I360,IF(Основа!D72=6,'С основа'!H360,IF(Основа!D72=5,'С основа'!G360,IF(Основа!D72=4,'С основа'!F360,IF(Основа!D72=3,'С основа'!E360,IF(Основа!D72=2,'С основа'!D360,'С основа'!C360)))))))))</f>
        <v>279.32382119053432</v>
      </c>
      <c r="O72" s="22">
        <f>IF(Основа!D72&gt;=10,'С основа'!L361,IF(Основа!D72=9,'С основа'!K361,IF(Основа!D72=8,'С основа'!J361,IF(Основа!D72=7,'С основа'!I361,IF(Основа!D72=6,'С основа'!H361,IF(Основа!D72=5,'С основа'!G361,IF(Основа!D72=4,'С основа'!F361,IF(Основа!D72=3,'С основа'!E361,IF(Основа!D72=2,'С основа'!D361,'С основа'!C361)))))))))</f>
        <v>273.73734476672365</v>
      </c>
      <c r="P72" s="22">
        <f>IF(Основа!D72&gt;=10,'С основа'!L362,IF(Основа!D72=9,'С основа'!K362,IF(Основа!D72=8,'С основа'!J362,IF(Основа!D72=7,'С основа'!I362,IF(Основа!D72=6,'С основа'!H362,IF(Основа!D72=5,'С основа'!G362,IF(Основа!D72=4,'С основа'!F362,IF(Основа!D72=3,'С основа'!E362,IF(Основа!D72=2,'С основа'!D362,'С основа'!C362)))))))))</f>
        <v>268.26259787138918</v>
      </c>
    </row>
    <row r="73" spans="1:22" ht="24.95" customHeight="1" x14ac:dyDescent="0.25">
      <c r="A73" s="48" t="s">
        <v>137</v>
      </c>
      <c r="B73" s="29">
        <f>IF(Сырьё!K$3&gt;=20,Основа!P73,IF(Сырьё!K$3&gt;=16,Основа!O73,IF(Сырьё!K$3&gt;=12,Основа!N73,IF(Сырьё!K$3&gt;=8,Основа!M73,IF(Сырьё!K$3&gt;=4,Основа!L73,Основа!K73)))))</f>
        <v>363.79554479999996</v>
      </c>
      <c r="C73" s="29">
        <f t="shared" si="13"/>
        <v>7275.9108959999994</v>
      </c>
      <c r="D73" s="30">
        <v>0</v>
      </c>
      <c r="E73" s="29">
        <f t="shared" si="14"/>
        <v>0</v>
      </c>
      <c r="F73" s="19" t="s">
        <v>35</v>
      </c>
      <c r="G73" s="13" t="s">
        <v>15</v>
      </c>
      <c r="H73" s="13" t="s">
        <v>16</v>
      </c>
      <c r="I73" s="13" t="s">
        <v>18</v>
      </c>
      <c r="K73" s="22">
        <f>IF(Основа!D73&gt;=10,'С основа'!L363,IF(Основа!D73=9,'С основа'!K363,IF(Основа!D73=8,'С основа'!J363,IF(Основа!D73=7,'С основа'!I363,IF(Основа!D73=6,'С основа'!H363,IF(Основа!D73=5,'С основа'!G363,IF(Основа!D73=4,'С основа'!F363,IF(Основа!D73=3,'С основа'!E363,IF(Основа!D73=2,'С основа'!D363,'С основа'!C363)))))))))</f>
        <v>363.79554479999996</v>
      </c>
      <c r="L73" s="22">
        <f>IF(Основа!D73&gt;=10,'С основа'!L364,IF(Основа!D73=9,'С основа'!K364,IF(Основа!D73=8,'С основа'!J364,IF(Основа!D73=7,'С основа'!I364,IF(Основа!D73=6,'С основа'!H364,IF(Основа!D73=5,'С основа'!G364,IF(Основа!D73=4,'С основа'!F364,IF(Основа!D73=3,'С основа'!E364,IF(Основа!D73=2,'С основа'!D364,'С основа'!C364)))))))))</f>
        <v>356.51963390399993</v>
      </c>
      <c r="M73" s="22">
        <f>IF(Основа!D73&gt;=10,'С основа'!L365,IF(Основа!D73=9,'С основа'!K365,IF(Основа!D73=8,'С основа'!J365,IF(Основа!D73=7,'С основа'!I365,IF(Основа!D73=6,'С основа'!H365,IF(Основа!D73=5,'С основа'!G365,IF(Основа!D73=4,'С основа'!F365,IF(Основа!D73=3,'С основа'!E365,IF(Основа!D73=2,'С основа'!D365,'С основа'!C365)))))))))</f>
        <v>349.38924122591993</v>
      </c>
      <c r="N73" s="22">
        <f>IF(Основа!D73&gt;=10,'С основа'!L366,IF(Основа!D73=9,'С основа'!K366,IF(Основа!D73=8,'С основа'!J366,IF(Основа!D73=7,'С основа'!I366,IF(Основа!D73=6,'С основа'!H366,IF(Основа!D73=5,'С основа'!G366,IF(Основа!D73=4,'С основа'!F366,IF(Основа!D73=3,'С основа'!E366,IF(Основа!D73=2,'С основа'!D366,'С основа'!C366)))))))))</f>
        <v>342.4014564014015</v>
      </c>
      <c r="O73" s="22">
        <f>IF(Основа!D73&gt;=10,'С основа'!L367,IF(Основа!D73=9,'С основа'!K367,IF(Основа!D73=8,'С основа'!J367,IF(Основа!D73=7,'С основа'!I367,IF(Основа!D73=6,'С основа'!H367,IF(Основа!D73=5,'С основа'!G367,IF(Основа!D73=4,'С основа'!F367,IF(Основа!D73=3,'С основа'!E367,IF(Основа!D73=2,'С основа'!D367,'С основа'!C367)))))))))</f>
        <v>335.55342727337347</v>
      </c>
      <c r="P73" s="22">
        <f>IF(Основа!D73&gt;=10,'С основа'!L368,IF(Основа!D73=9,'С основа'!K368,IF(Основа!D73=8,'С основа'!J368,IF(Основа!D73=7,'С основа'!I368,IF(Основа!D73=6,'С основа'!H368,IF(Основа!D73=5,'С основа'!G368,IF(Основа!D73=4,'С основа'!F368,IF(Основа!D73=3,'С основа'!E368,IF(Основа!D73=2,'С основа'!D368,'С основа'!C368)))))))))</f>
        <v>328.842358727906</v>
      </c>
    </row>
    <row r="74" spans="1:22" ht="24.95" customHeight="1" x14ac:dyDescent="0.25">
      <c r="A74" s="49" t="s">
        <v>138</v>
      </c>
      <c r="B74" s="36">
        <f>IF(Сырьё!K$3&gt;=20,Основа!P74,IF(Сырьё!K$3&gt;=16,Основа!O74,IF(Сырьё!K$3&gt;=12,Основа!N74,IF(Сырьё!K$3&gt;=8,Основа!M74,IF(Сырьё!K$3&gt;=4,Основа!L74,Основа!K74)))))</f>
        <v>430.81442640000006</v>
      </c>
      <c r="C74" s="36">
        <f t="shared" si="13"/>
        <v>8616.288528000001</v>
      </c>
      <c r="D74" s="30">
        <v>0</v>
      </c>
      <c r="E74" s="36">
        <f t="shared" si="14"/>
        <v>0</v>
      </c>
      <c r="F74" s="19" t="s">
        <v>35</v>
      </c>
      <c r="G74" s="13" t="s">
        <v>15</v>
      </c>
      <c r="H74" s="13" t="s">
        <v>16</v>
      </c>
      <c r="I74" s="13" t="s">
        <v>18</v>
      </c>
      <c r="K74" s="22">
        <f>IF(Основа!D74&gt;=10,'С основа'!L369,IF(Основа!D74=9,'С основа'!K369,IF(Основа!D74=8,'С основа'!J369,IF(Основа!D74=7,'С основа'!I369,IF(Основа!D74=6,'С основа'!H369,IF(Основа!D74=5,'С основа'!G369,IF(Основа!D74=4,'С основа'!F369,IF(Основа!D74=3,'С основа'!E369,IF(Основа!D74=2,'С основа'!D369,'С основа'!C369)))))))))</f>
        <v>430.81442640000006</v>
      </c>
      <c r="L74" s="22">
        <f>IF(Основа!D74&gt;=10,'С основа'!L370,IF(Основа!D74=9,'С основа'!K370,IF(Основа!D74=8,'С основа'!J370,IF(Основа!D74=7,'С основа'!I370,IF(Основа!D74=6,'С основа'!H370,IF(Основа!D74=5,'С основа'!G370,IF(Основа!D74=4,'С основа'!F370,IF(Основа!D74=3,'С основа'!E370,IF(Основа!D74=2,'С основа'!D370,'С основа'!C370)))))))))</f>
        <v>422.19813787200007</v>
      </c>
      <c r="M74" s="22">
        <f>IF(Основа!D74&gt;=10,'С основа'!L371,IF(Основа!D74=9,'С основа'!K371,IF(Основа!D74=8,'С основа'!J371,IF(Основа!D74=7,'С основа'!I371,IF(Основа!D74=6,'С основа'!H371,IF(Основа!D74=5,'С основа'!G371,IF(Основа!D74=4,'С основа'!F371,IF(Основа!D74=3,'С основа'!E371,IF(Основа!D74=2,'С основа'!D371,'С основа'!C371)))))))))</f>
        <v>413.75417511456004</v>
      </c>
      <c r="N74" s="22">
        <f>IF(Основа!D74&gt;=10,'С основа'!L372,IF(Основа!D74=9,'С основа'!K372,IF(Основа!D74=8,'С основа'!J372,IF(Основа!D74=7,'С основа'!I372,IF(Основа!D74=6,'С основа'!H372,IF(Основа!D74=5,'С основа'!G372,IF(Основа!D74=4,'С основа'!F372,IF(Основа!D74=3,'С основа'!E372,IF(Основа!D74=2,'С основа'!D372,'С основа'!C372)))))))))</f>
        <v>405.47909161226886</v>
      </c>
      <c r="O74" s="22">
        <f>IF(Основа!D74&gt;=10,'С основа'!L373,IF(Основа!D74=9,'С основа'!K373,IF(Основа!D74=8,'С основа'!J373,IF(Основа!D74=7,'С основа'!I373,IF(Основа!D74=6,'С основа'!H373,IF(Основа!D74=5,'С основа'!G373,IF(Основа!D74=4,'С основа'!F373,IF(Основа!D74=3,'С основа'!E373,IF(Основа!D74=2,'С основа'!D373,'С основа'!C373)))))))))</f>
        <v>397.36950978002346</v>
      </c>
      <c r="P74" s="22">
        <f>IF(Основа!D74&gt;=10,'С основа'!L374,IF(Основа!D74=9,'С основа'!K374,IF(Основа!D74=8,'С основа'!J374,IF(Основа!D74=7,'С основа'!I374,IF(Основа!D74=6,'С основа'!H374,IF(Основа!D74=5,'С основа'!G374,IF(Основа!D74=4,'С основа'!F374,IF(Основа!D74=3,'С основа'!E374,IF(Основа!D74=2,'С основа'!D374,'С основа'!C374)))))))))</f>
        <v>389.422119584423</v>
      </c>
    </row>
    <row r="75" spans="1:22" ht="24.95" customHeight="1" x14ac:dyDescent="0.25">
      <c r="A75" s="48" t="s">
        <v>139</v>
      </c>
      <c r="B75" s="29">
        <f>IF(Сырьё!K$3&gt;=20,Основа!P75,IF(Сырьё!K$3&gt;=16,Основа!O75,IF(Сырьё!K$3&gt;=12,Основа!N75,IF(Сырьё!K$3&gt;=8,Основа!M75,IF(Сырьё!K$3&gt;=4,Основа!L75,Основа!K75)))))</f>
        <v>497.83330800000005</v>
      </c>
      <c r="C75" s="29">
        <f t="shared" si="13"/>
        <v>9956.6661600000007</v>
      </c>
      <c r="D75" s="30">
        <v>0</v>
      </c>
      <c r="E75" s="29">
        <f t="shared" si="14"/>
        <v>0</v>
      </c>
      <c r="F75" s="19" t="s">
        <v>35</v>
      </c>
      <c r="G75" s="13" t="s">
        <v>15</v>
      </c>
      <c r="H75" s="13" t="s">
        <v>16</v>
      </c>
      <c r="I75" s="13" t="s">
        <v>18</v>
      </c>
      <c r="K75" s="22">
        <f>IF(Основа!D75&gt;=10,'С основа'!L375,IF(Основа!D75=9,'С основа'!K375,IF(Основа!D75=8,'С основа'!J375,IF(Основа!D75=7,'С основа'!I375,IF(Основа!D75=6,'С основа'!H375,IF(Основа!D75=5,'С основа'!G375,IF(Основа!D75=4,'С основа'!F375,IF(Основа!D75=3,'С основа'!E375,IF(Основа!D75=2,'С основа'!D375,'С основа'!C375)))))))))</f>
        <v>497.83330800000005</v>
      </c>
      <c r="L75" s="22">
        <f>IF(Основа!D75&gt;=10,'С основа'!L376,IF(Основа!D75=9,'С основа'!K376,IF(Основа!D75=8,'С основа'!J376,IF(Основа!D75=7,'С основа'!I376,IF(Основа!D75=6,'С основа'!H376,IF(Основа!D75=5,'С основа'!G376,IF(Основа!D75=4,'С основа'!F376,IF(Основа!D75=3,'С основа'!E376,IF(Основа!D75=2,'С основа'!D376,'С основа'!C376)))))))))</f>
        <v>487.87664184000005</v>
      </c>
      <c r="M75" s="22">
        <f>IF(Основа!D75&gt;=10,'С основа'!L377,IF(Основа!D75=9,'С основа'!K377,IF(Основа!D75=8,'С основа'!J377,IF(Основа!D75=7,'С основа'!I377,IF(Основа!D75=6,'С основа'!H377,IF(Основа!D75=5,'С основа'!G377,IF(Основа!D75=4,'С основа'!F377,IF(Основа!D75=3,'С основа'!E377,IF(Основа!D75=2,'С основа'!D377,'С основа'!C377)))))))))</f>
        <v>478.11910900320004</v>
      </c>
      <c r="N75" s="22">
        <f>IF(Основа!D75&gt;=10,'С основа'!L378,IF(Основа!D75=9,'С основа'!K378,IF(Основа!D75=8,'С основа'!J378,IF(Основа!D75=7,'С основа'!I378,IF(Основа!D75=6,'С основа'!H378,IF(Основа!D75=5,'С основа'!G378,IF(Основа!D75=4,'С основа'!F378,IF(Основа!D75=3,'С основа'!E378,IF(Основа!D75=2,'С основа'!D378,'С основа'!C378)))))))))</f>
        <v>468.55672682313605</v>
      </c>
      <c r="O75" s="22">
        <f>IF(Основа!D75&gt;=10,'С основа'!L379,IF(Основа!D75=9,'С основа'!K379,IF(Основа!D75=8,'С основа'!J379,IF(Основа!D75=7,'С основа'!I379,IF(Основа!D75=6,'С основа'!H379,IF(Основа!D75=5,'С основа'!G379,IF(Основа!D75=4,'С основа'!F379,IF(Основа!D75=3,'С основа'!E379,IF(Основа!D75=2,'С основа'!D379,'С основа'!C379)))))))))</f>
        <v>459.18559228667334</v>
      </c>
      <c r="P75" s="22">
        <f>IF(Основа!D75&gt;=10,'С основа'!L380,IF(Основа!D75=9,'С основа'!K380,IF(Основа!D75=8,'С основа'!J380,IF(Основа!D75=7,'С основа'!I380,IF(Основа!D75=6,'С основа'!H380,IF(Основа!D75=5,'С основа'!G380,IF(Основа!D75=4,'С основа'!F380,IF(Основа!D75=3,'С основа'!E380,IF(Основа!D75=2,'С основа'!D380,'С основа'!C380)))))))))</f>
        <v>450.00188044093989</v>
      </c>
    </row>
    <row r="76" spans="1:22" ht="24.95" customHeight="1" thickBot="1" x14ac:dyDescent="0.3">
      <c r="A76" s="50" t="s">
        <v>140</v>
      </c>
      <c r="B76" s="51">
        <f>IF(Сырьё!K$3&gt;=20,Основа!P76,IF(Сырьё!K$3&gt;=16,Основа!O76,IF(Сырьё!K$3&gt;=12,Основа!N76,IF(Сырьё!K$3&gt;=8,Основа!M76,IF(Сырьё!K$3&gt;=4,Основа!L76,Основа!K76)))))</f>
        <v>564.85218959999997</v>
      </c>
      <c r="C76" s="51">
        <f t="shared" si="13"/>
        <v>11297.043792</v>
      </c>
      <c r="D76" s="17">
        <v>0</v>
      </c>
      <c r="E76" s="51">
        <f t="shared" si="14"/>
        <v>0</v>
      </c>
      <c r="F76" s="19" t="s">
        <v>35</v>
      </c>
      <c r="G76" s="13" t="s">
        <v>15</v>
      </c>
      <c r="H76" s="13" t="s">
        <v>16</v>
      </c>
      <c r="I76" s="13" t="s">
        <v>18</v>
      </c>
      <c r="K76" s="22">
        <f>IF(Основа!D76&gt;=10,'С основа'!L381,IF(Основа!D76=9,'С основа'!K381,IF(Основа!D76=8,'С основа'!J381,IF(Основа!D76=7,'С основа'!I381,IF(Основа!D76=6,'С основа'!H381,IF(Основа!D76=5,'С основа'!G381,IF(Основа!D76=4,'С основа'!F381,IF(Основа!D76=3,'С основа'!E381,IF(Основа!D76=2,'С основа'!D381,'С основа'!C381)))))))))</f>
        <v>564.85218959999997</v>
      </c>
      <c r="L76" s="22">
        <f>IF(Основа!D76&gt;=10,'С основа'!L382,IF(Основа!D76=9,'С основа'!K382,IF(Основа!D76=8,'С основа'!J382,IF(Основа!D76=7,'С основа'!I382,IF(Основа!D76=6,'С основа'!H382,IF(Основа!D76=5,'С основа'!G382,IF(Основа!D76=4,'С основа'!F382,IF(Основа!D76=3,'С основа'!E382,IF(Основа!D76=2,'С основа'!D382,'С основа'!C382)))))))))</f>
        <v>553.55514580800002</v>
      </c>
      <c r="M76" s="22">
        <f>IF(Основа!D76&gt;=10,'С основа'!L383,IF(Основа!D76=9,'С основа'!K383,IF(Основа!D76=8,'С основа'!J383,IF(Основа!D76=7,'С основа'!I383,IF(Основа!D76=6,'С основа'!H383,IF(Основа!D76=5,'С основа'!G383,IF(Основа!D76=4,'С основа'!F383,IF(Основа!D76=3,'С основа'!E383,IF(Основа!D76=2,'С основа'!D383,'С основа'!C383)))))))))</f>
        <v>542.48404289183998</v>
      </c>
      <c r="N76" s="22">
        <f>IF(Основа!D76&gt;=10,'С основа'!L384,IF(Основа!D76=9,'С основа'!K384,IF(Основа!D76=8,'С основа'!J384,IF(Основа!D76=7,'С основа'!I384,IF(Основа!D76=6,'С основа'!H384,IF(Основа!D76=5,'С основа'!G384,IF(Основа!D76=4,'С основа'!F384,IF(Основа!D76=3,'С основа'!E384,IF(Основа!D76=2,'С основа'!D384,'С основа'!C384)))))))))</f>
        <v>531.63436203400317</v>
      </c>
      <c r="O76" s="22">
        <f>IF(Основа!D76&gt;=10,'С основа'!L385,IF(Основа!D76=9,'С основа'!K385,IF(Основа!D76=8,'С основа'!J385,IF(Основа!D76=7,'С основа'!I385,IF(Основа!D76=6,'С основа'!H385,IF(Основа!D76=5,'С основа'!G385,IF(Основа!D76=4,'С основа'!F385,IF(Основа!D76=3,'С основа'!E385,IF(Основа!D76=2,'С основа'!D385,'С основа'!C385)))))))))</f>
        <v>521.0016747933231</v>
      </c>
      <c r="P76" s="22">
        <f>IF(Основа!D76&gt;=10,'С основа'!L386,IF(Основа!D76=9,'С основа'!K386,IF(Основа!D76=8,'С основа'!J386,IF(Основа!D76=7,'С основа'!I386,IF(Основа!D76=6,'С основа'!H386,IF(Основа!D76=5,'С основа'!G386,IF(Основа!D76=4,'С основа'!F386,IF(Основа!D76=3,'С основа'!E386,IF(Основа!D76=2,'С основа'!D386,'С основа'!C386)))))))))</f>
        <v>510.58164129745666</v>
      </c>
    </row>
    <row r="77" spans="1:22" ht="35.1" customHeight="1" thickBot="1" x14ac:dyDescent="0.3">
      <c r="A77" s="115" t="s">
        <v>141</v>
      </c>
      <c r="B77" s="116"/>
      <c r="C77" s="116"/>
      <c r="D77" s="116"/>
      <c r="E77" s="116"/>
      <c r="F77" s="116"/>
      <c r="G77" s="116"/>
      <c r="H77" s="116"/>
      <c r="I77" s="117"/>
    </row>
    <row r="78" spans="1:22" ht="24.95" customHeight="1" x14ac:dyDescent="0.25">
      <c r="A78" s="47" t="s">
        <v>142</v>
      </c>
      <c r="B78" s="11">
        <f>IF(Сырьё!K$3&gt;=20,Основа!P78,IF(Сырьё!K$3&gt;=16,Основа!O78,IF(Сырьё!K$3&gt;=12,Основа!N78,IF(Сырьё!K$3&gt;=8,Основа!M78,IF(Сырьё!K$3&gt;=4,Основа!L78,Основа!K78)))))</f>
        <v>2541.3149999999996</v>
      </c>
      <c r="C78" s="11">
        <f t="shared" ref="C78:C86" si="15">B78</f>
        <v>2541.3149999999996</v>
      </c>
      <c r="D78" s="12">
        <v>0</v>
      </c>
      <c r="E78" s="11">
        <f t="shared" ref="E78:E86" si="16">C78*D78</f>
        <v>0</v>
      </c>
      <c r="F78" s="19" t="s">
        <v>143</v>
      </c>
      <c r="G78" s="19" t="s">
        <v>144</v>
      </c>
      <c r="H78" s="19" t="s">
        <v>145</v>
      </c>
      <c r="I78" s="13" t="s">
        <v>18</v>
      </c>
      <c r="K78" s="22">
        <f>IF(Основа!D78&gt;=10,'С основа'!L388,IF(Основа!D78=9,'С основа'!K388,IF(Основа!D78=8,'С основа'!J388,IF(Основа!D78=7,'С основа'!I388,IF(Основа!D78=6,'С основа'!H388,IF(Основа!D78=5,'С основа'!G388,IF(Основа!D78=4,'С основа'!F388,IF(Основа!D78=3,'С основа'!E388,IF(Основа!D78=2,'С основа'!D388,'С основа'!C388)))))))))</f>
        <v>2541.3149999999996</v>
      </c>
      <c r="L78" s="22">
        <f>IF(Основа!D78&gt;=10,'С основа'!L389,IF(Основа!D78=9,'С основа'!K389,IF(Основа!D78=8,'С основа'!J389,IF(Основа!D78=7,'С основа'!I389,IF(Основа!D78=6,'С основа'!H389,IF(Основа!D78=5,'С основа'!G389,IF(Основа!D78=4,'С основа'!F389,IF(Основа!D78=3,'С основа'!E389,IF(Основа!D78=2,'С основа'!D389,'С основа'!C389)))))))))</f>
        <v>2490.4886999999994</v>
      </c>
      <c r="M78" s="22">
        <f>IF(Основа!D78&gt;=10,'С основа'!L390,IF(Основа!D78=9,'С основа'!K390,IF(Основа!D78=8,'С основа'!J390,IF(Основа!D78=7,'С основа'!I390,IF(Основа!D78=6,'С основа'!H390,IF(Основа!D78=5,'С основа'!G390,IF(Основа!D78=4,'С основа'!F390,IF(Основа!D78=3,'С основа'!E390,IF(Основа!D78=2,'С основа'!D390,'С основа'!C390)))))))))</f>
        <v>2440.6789259999996</v>
      </c>
      <c r="N78" s="22">
        <f>IF(Основа!D78&gt;=10,'С основа'!L391,IF(Основа!D78=9,'С основа'!K391,IF(Основа!D78=8,'С основа'!J391,IF(Основа!D78=7,'С основа'!I391,IF(Основа!D78=6,'С основа'!H391,IF(Основа!D78=5,'С основа'!G391,IF(Основа!D78=4,'С основа'!F391,IF(Основа!D78=3,'С основа'!E391,IF(Основа!D78=2,'С основа'!D391,'С основа'!C391)))))))))</f>
        <v>2391.8653474799994</v>
      </c>
      <c r="O78" s="22">
        <f>IF(Основа!D78&gt;=10,'С основа'!L392,IF(Основа!D78=9,'С основа'!K392,IF(Основа!D78=8,'С основа'!J392,IF(Основа!D78=7,'С основа'!I392,IF(Основа!D78=6,'С основа'!H392,IF(Основа!D78=5,'С основа'!G392,IF(Основа!D78=4,'С основа'!F392,IF(Основа!D78=3,'С основа'!E392,IF(Основа!D78=2,'С основа'!D392,'С основа'!C392)))))))))</f>
        <v>2344.0280405303993</v>
      </c>
      <c r="P78" s="22">
        <f>IF(Основа!D78&gt;=10,'С основа'!L393,IF(Основа!D78=9,'С основа'!K393,IF(Основа!D78=8,'С основа'!J393,IF(Основа!D78=7,'С основа'!I393,IF(Основа!D78=6,'С основа'!H393,IF(Основа!D78=5,'С основа'!G393,IF(Основа!D78=4,'С основа'!F393,IF(Основа!D78=3,'С основа'!E393,IF(Основа!D78=2,'С основа'!D393,'С основа'!C393)))))))))</f>
        <v>2297.1474797197911</v>
      </c>
      <c r="V78">
        <f>(C78/2+20)*1.05</f>
        <v>1355.1903749999999</v>
      </c>
    </row>
    <row r="79" spans="1:22" ht="24.95" customHeight="1" x14ac:dyDescent="0.25">
      <c r="A79" s="48" t="s">
        <v>146</v>
      </c>
      <c r="B79" s="29">
        <f>IF(Сырьё!K$3&gt;=20,Основа!P79,IF(Сырьё!K$3&gt;=16,Основа!O79,IF(Сырьё!K$3&gt;=12,Основа!N79,IF(Сырьё!K$3&gt;=8,Основа!M79,IF(Сырьё!K$3&gt;=4,Основа!L79,Основа!K79)))))</f>
        <v>3099.8056799999999</v>
      </c>
      <c r="C79" s="29">
        <f t="shared" si="15"/>
        <v>3099.8056799999999</v>
      </c>
      <c r="D79" s="30">
        <v>0</v>
      </c>
      <c r="E79" s="29">
        <f t="shared" si="16"/>
        <v>0</v>
      </c>
      <c r="F79" s="19" t="s">
        <v>143</v>
      </c>
      <c r="G79" s="19" t="s">
        <v>144</v>
      </c>
      <c r="H79" s="19" t="s">
        <v>145</v>
      </c>
      <c r="I79" s="13" t="s">
        <v>18</v>
      </c>
      <c r="K79" s="22">
        <f>IF(Основа!D79&gt;=10,'С основа'!L394,IF(Основа!D79=9,'С основа'!K394,IF(Основа!D79=8,'С основа'!J394,IF(Основа!D79=7,'С основа'!I394,IF(Основа!D79=6,'С основа'!H394,IF(Основа!D79=5,'С основа'!G394,IF(Основа!D79=4,'С основа'!F394,IF(Основа!D79=3,'С основа'!E394,IF(Основа!D79=2,'С основа'!D394,'С основа'!C394)))))))))</f>
        <v>3099.8056799999999</v>
      </c>
      <c r="L79" s="22">
        <f>IF(Основа!D79&gt;=10,'С основа'!L395,IF(Основа!D79=9,'С основа'!K395,IF(Основа!D79=8,'С основа'!J395,IF(Основа!D79=7,'С основа'!I395,IF(Основа!D79=6,'С основа'!H395,IF(Основа!D79=5,'С основа'!G395,IF(Основа!D79=4,'С основа'!F395,IF(Основа!D79=3,'С основа'!E395,IF(Основа!D79=2,'С основа'!D395,'С основа'!C395)))))))))</f>
        <v>3037.8095663999998</v>
      </c>
      <c r="M79" s="22">
        <f>IF(Основа!D79&gt;=10,'С основа'!L396,IF(Основа!D79=9,'С основа'!K396,IF(Основа!D79=8,'С основа'!J396,IF(Основа!D79=7,'С основа'!I396,IF(Основа!D79=6,'С основа'!H396,IF(Основа!D79=5,'С основа'!G396,IF(Основа!D79=4,'С основа'!F396,IF(Основа!D79=3,'С основа'!E396,IF(Основа!D79=2,'С основа'!D396,'С основа'!C396)))))))))</f>
        <v>2977.0533750719997</v>
      </c>
      <c r="N79" s="22">
        <f>IF(Основа!D79&gt;=10,'С основа'!L397,IF(Основа!D79=9,'С основа'!K397,IF(Основа!D79=8,'С основа'!J397,IF(Основа!D79=7,'С основа'!I397,IF(Основа!D79=6,'С основа'!H397,IF(Основа!D79=5,'С основа'!G397,IF(Основа!D79=4,'С основа'!F397,IF(Основа!D79=3,'С основа'!E397,IF(Основа!D79=2,'С основа'!D397,'С основа'!C397)))))))))</f>
        <v>2917.5123075705596</v>
      </c>
      <c r="O79" s="22">
        <f>IF(Основа!D79&gt;=10,'С основа'!L398,IF(Основа!D79=9,'С основа'!K398,IF(Основа!D79=8,'С основа'!J398,IF(Основа!D79=7,'С основа'!I398,IF(Основа!D79=6,'С основа'!H398,IF(Основа!D79=5,'С основа'!G398,IF(Основа!D79=4,'С основа'!F398,IF(Основа!D79=3,'С основа'!E398,IF(Основа!D79=2,'С основа'!D398,'С основа'!C398)))))))))</f>
        <v>2859.1620614191484</v>
      </c>
      <c r="P79" s="22">
        <f>IF(Основа!D79&gt;=10,'С основа'!L399,IF(Основа!D79=9,'С основа'!K399,IF(Основа!D79=8,'С основа'!J399,IF(Основа!D79=7,'С основа'!I399,IF(Основа!D79=6,'С основа'!H399,IF(Основа!D79=5,'С основа'!G399,IF(Основа!D79=4,'С основа'!F399,IF(Основа!D79=3,'С основа'!E399,IF(Основа!D79=2,'С основа'!D399,'С основа'!C399)))))))))</f>
        <v>2801.9788201907654</v>
      </c>
      <c r="V79">
        <f t="shared" ref="V79:V86" si="17">(C79/2+20)*1.05</f>
        <v>1648.397982</v>
      </c>
    </row>
    <row r="80" spans="1:22" ht="24.95" customHeight="1" x14ac:dyDescent="0.25">
      <c r="A80" s="49" t="s">
        <v>147</v>
      </c>
      <c r="B80" s="36">
        <f>IF(Сырьё!K$3&gt;=20,Основа!P80,IF(Сырьё!K$3&gt;=16,Основа!O80,IF(Сырьё!K$3&gt;=12,Основа!N80,IF(Сырьё!K$3&gt;=8,Основа!M80,IF(Сырьё!K$3&gt;=4,Основа!L80,Основа!K80)))))</f>
        <v>3658.2963599999998</v>
      </c>
      <c r="C80" s="36">
        <f t="shared" si="15"/>
        <v>3658.2963599999998</v>
      </c>
      <c r="D80" s="30">
        <v>0</v>
      </c>
      <c r="E80" s="36">
        <f t="shared" si="16"/>
        <v>0</v>
      </c>
      <c r="F80" s="19" t="s">
        <v>143</v>
      </c>
      <c r="G80" s="19" t="s">
        <v>144</v>
      </c>
      <c r="H80" s="19" t="s">
        <v>145</v>
      </c>
      <c r="I80" s="13" t="s">
        <v>18</v>
      </c>
      <c r="K80" s="22">
        <f>IF(Основа!D80&gt;=10,'С основа'!L400,IF(Основа!D80=9,'С основа'!K400,IF(Основа!D80=8,'С основа'!J400,IF(Основа!D80=7,'С основа'!I400,IF(Основа!D80=6,'С основа'!H400,IF(Основа!D80=5,'С основа'!G400,IF(Основа!D80=4,'С основа'!F400,IF(Основа!D80=3,'С основа'!E400,IF(Основа!D80=2,'С основа'!D400,'С основа'!C400)))))))))</f>
        <v>3658.2963599999998</v>
      </c>
      <c r="L80" s="22">
        <f>IF(Основа!D80&gt;=10,'С основа'!L401,IF(Основа!D80=9,'С основа'!K401,IF(Основа!D80=8,'С основа'!J401,IF(Основа!D80=7,'С основа'!I401,IF(Основа!D80=6,'С основа'!H401,IF(Основа!D80=5,'С основа'!G401,IF(Основа!D80=4,'С основа'!F401,IF(Основа!D80=3,'С основа'!E401,IF(Основа!D80=2,'С основа'!D401,'С основа'!C401)))))))))</f>
        <v>3585.1304327999997</v>
      </c>
      <c r="M80" s="22">
        <f>IF(Основа!D80&gt;=10,'С основа'!L402,IF(Основа!D80=9,'С основа'!K402,IF(Основа!D80=8,'С основа'!J402,IF(Основа!D80=7,'С основа'!I402,IF(Основа!D80=6,'С основа'!H402,IF(Основа!D80=5,'С основа'!G402,IF(Основа!D80=4,'С основа'!F402,IF(Основа!D80=3,'С основа'!E402,IF(Основа!D80=2,'С основа'!D402,'С основа'!C402)))))))))</f>
        <v>3513.4278241439997</v>
      </c>
      <c r="N80" s="22">
        <f>IF(Основа!D80&gt;=10,'С основа'!L403,IF(Основа!D80=9,'С основа'!K403,IF(Основа!D80=8,'С основа'!J403,IF(Основа!D80=7,'С основа'!I403,IF(Основа!D80=6,'С основа'!H403,IF(Основа!D80=5,'С основа'!G403,IF(Основа!D80=4,'С основа'!F403,IF(Основа!D80=3,'С основа'!E403,IF(Основа!D80=2,'С основа'!D403,'С основа'!C403)))))))))</f>
        <v>3443.1592676611199</v>
      </c>
      <c r="O80" s="22">
        <f>IF(Основа!D80&gt;=10,'С основа'!L404,IF(Основа!D80=9,'С основа'!K404,IF(Основа!D80=8,'С основа'!J404,IF(Основа!D80=7,'С основа'!I404,IF(Основа!D80=6,'С основа'!H404,IF(Основа!D80=5,'С основа'!G404,IF(Основа!D80=4,'С основа'!F404,IF(Основа!D80=3,'С основа'!E404,IF(Основа!D80=2,'С основа'!D404,'С основа'!C404)))))))))</f>
        <v>3374.2960823078974</v>
      </c>
      <c r="P80" s="22">
        <f>IF(Основа!D80&gt;=10,'С основа'!L405,IF(Основа!D80=9,'С основа'!K405,IF(Основа!D80=8,'С основа'!J405,IF(Основа!D80=7,'С основа'!I405,IF(Основа!D80=6,'С основа'!H405,IF(Основа!D80=5,'С основа'!G405,IF(Основа!D80=4,'С основа'!F405,IF(Основа!D80=3,'С основа'!E405,IF(Основа!D80=2,'С основа'!D405,'С основа'!C405)))))))))</f>
        <v>3306.8101606617392</v>
      </c>
      <c r="V80">
        <f t="shared" si="17"/>
        <v>1941.605589</v>
      </c>
    </row>
    <row r="81" spans="1:22" ht="24.95" customHeight="1" x14ac:dyDescent="0.25">
      <c r="A81" s="48" t="s">
        <v>148</v>
      </c>
      <c r="B81" s="29">
        <f>IF(Сырьё!K$3&gt;=20,Основа!P81,IF(Сырьё!K$3&gt;=16,Основа!O81,IF(Сырьё!K$3&gt;=12,Основа!N81,IF(Сырьё!K$3&gt;=8,Основа!M81,IF(Сырьё!K$3&gt;=4,Основа!L81,Основа!K81)))))</f>
        <v>4216.7870399999993</v>
      </c>
      <c r="C81" s="29">
        <f t="shared" si="15"/>
        <v>4216.7870399999993</v>
      </c>
      <c r="D81" s="30">
        <v>0</v>
      </c>
      <c r="E81" s="29">
        <f t="shared" si="16"/>
        <v>0</v>
      </c>
      <c r="F81" s="19" t="s">
        <v>143</v>
      </c>
      <c r="G81" s="19" t="s">
        <v>144</v>
      </c>
      <c r="H81" s="19" t="s">
        <v>145</v>
      </c>
      <c r="I81" s="13" t="s">
        <v>18</v>
      </c>
      <c r="K81" s="22">
        <f>IF(Основа!D81&gt;=10,'С основа'!L406,IF(Основа!D81=9,'С основа'!K406,IF(Основа!D81=8,'С основа'!J406,IF(Основа!D81=7,'С основа'!I406,IF(Основа!D81=6,'С основа'!H406,IF(Основа!D81=5,'С основа'!G406,IF(Основа!D81=4,'С основа'!F406,IF(Основа!D81=3,'С основа'!E406,IF(Основа!D81=2,'С основа'!D406,'С основа'!C406)))))))))</f>
        <v>4216.7870399999993</v>
      </c>
      <c r="L81" s="22">
        <f>IF(Основа!D81&gt;=10,'С основа'!L407,IF(Основа!D81=9,'С основа'!K407,IF(Основа!D81=8,'С основа'!J407,IF(Основа!D81=7,'С основа'!I407,IF(Основа!D81=6,'С основа'!H407,IF(Основа!D81=5,'С основа'!G407,IF(Основа!D81=4,'С основа'!F407,IF(Основа!D81=3,'С основа'!E407,IF(Основа!D81=2,'С основа'!D407,'С основа'!C407)))))))))</f>
        <v>4132.4512991999991</v>
      </c>
      <c r="M81" s="22">
        <f>IF(Основа!D81&gt;=10,'С основа'!L408,IF(Основа!D81=9,'С основа'!K408,IF(Основа!D81=8,'С основа'!J408,IF(Основа!D81=7,'С основа'!I408,IF(Основа!D81=6,'С основа'!H408,IF(Основа!D81=5,'С основа'!G408,IF(Основа!D81=4,'С основа'!F408,IF(Основа!D81=3,'С основа'!E408,IF(Основа!D81=2,'С основа'!D408,'С основа'!C408)))))))))</f>
        <v>4049.8022732159989</v>
      </c>
      <c r="N81" s="22">
        <f>IF(Основа!D81&gt;=10,'С основа'!L409,IF(Основа!D81=9,'С основа'!K409,IF(Основа!D81=8,'С основа'!J409,IF(Основа!D81=7,'С основа'!I409,IF(Основа!D81=6,'С основа'!H409,IF(Основа!D81=5,'С основа'!G409,IF(Основа!D81=4,'С основа'!F409,IF(Основа!D81=3,'С основа'!E409,IF(Основа!D81=2,'С основа'!D409,'С основа'!C409)))))))))</f>
        <v>3968.8062277516788</v>
      </c>
      <c r="O81" s="22">
        <f>IF(Основа!D81&gt;=10,'С основа'!L410,IF(Основа!D81=9,'С основа'!K410,IF(Основа!D81=8,'С основа'!J410,IF(Основа!D81=7,'С основа'!I410,IF(Основа!D81=6,'С основа'!H410,IF(Основа!D81=5,'С основа'!G410,IF(Основа!D81=4,'С основа'!F410,IF(Основа!D81=3,'С основа'!E410,IF(Основа!D81=2,'С основа'!D410,'С основа'!C410)))))))))</f>
        <v>3889.4301031966452</v>
      </c>
      <c r="P81" s="22">
        <f>IF(Основа!D81&gt;=10,'С основа'!L411,IF(Основа!D81=9,'С основа'!K411,IF(Основа!D81=8,'С основа'!J411,IF(Основа!D81=7,'С основа'!I411,IF(Основа!D81=6,'С основа'!H411,IF(Основа!D81=5,'С основа'!G411,IF(Основа!D81=4,'С основа'!F411,IF(Основа!D81=3,'С основа'!E411,IF(Основа!D81=2,'С основа'!D411,'С основа'!C411)))))))))</f>
        <v>3811.6415011327122</v>
      </c>
      <c r="V81">
        <f t="shared" si="17"/>
        <v>2234.8131959999996</v>
      </c>
    </row>
    <row r="82" spans="1:22" ht="24.95" customHeight="1" x14ac:dyDescent="0.25">
      <c r="A82" s="49" t="s">
        <v>149</v>
      </c>
      <c r="B82" s="36">
        <f>IF(Сырьё!K$3&gt;=20,Основа!P82,IF(Сырьё!K$3&gt;=16,Основа!O82,IF(Сырьё!K$3&gt;=12,Основа!N82,IF(Сырьё!K$3&gt;=8,Основа!M82,IF(Сырьё!K$3&gt;=4,Основа!L82,Основа!K82)))))</f>
        <v>4775.27772</v>
      </c>
      <c r="C82" s="36">
        <f t="shared" si="15"/>
        <v>4775.27772</v>
      </c>
      <c r="D82" s="30">
        <v>0</v>
      </c>
      <c r="E82" s="36">
        <f t="shared" si="16"/>
        <v>0</v>
      </c>
      <c r="F82" s="19" t="s">
        <v>143</v>
      </c>
      <c r="G82" s="19" t="s">
        <v>144</v>
      </c>
      <c r="H82" s="19" t="s">
        <v>145</v>
      </c>
      <c r="I82" s="13" t="s">
        <v>18</v>
      </c>
      <c r="K82" s="22">
        <f>IF(Основа!D82&gt;=10,'С основа'!L412,IF(Основа!D82=9,'С основа'!K412,IF(Основа!D82=8,'С основа'!J412,IF(Основа!D82=7,'С основа'!I412,IF(Основа!D82=6,'С основа'!H412,IF(Основа!D82=5,'С основа'!G412,IF(Основа!D82=4,'С основа'!F412,IF(Основа!D82=3,'С основа'!E412,IF(Основа!D82=2,'С основа'!D412,'С основа'!C412)))))))))</f>
        <v>4775.27772</v>
      </c>
      <c r="L82" s="22">
        <f>IF(Основа!D82&gt;=10,'С основа'!L413,IF(Основа!D82=9,'С основа'!K413,IF(Основа!D82=8,'С основа'!J413,IF(Основа!D82=7,'С основа'!I413,IF(Основа!D82=6,'С основа'!H413,IF(Основа!D82=5,'С основа'!G413,IF(Основа!D82=4,'С основа'!F413,IF(Основа!D82=3,'С основа'!E413,IF(Основа!D82=2,'С основа'!D413,'С основа'!C413)))))))))</f>
        <v>4679.7721656000003</v>
      </c>
      <c r="M82" s="22">
        <f>IF(Основа!D82&gt;=10,'С основа'!L414,IF(Основа!D82=9,'С основа'!K414,IF(Основа!D82=8,'С основа'!J414,IF(Основа!D82=7,'С основа'!I414,IF(Основа!D82=6,'С основа'!H414,IF(Основа!D82=5,'С основа'!G414,IF(Основа!D82=4,'С основа'!F414,IF(Основа!D82=3,'С основа'!E414,IF(Основа!D82=2,'С основа'!D414,'С основа'!C414)))))))))</f>
        <v>4586.1767222879998</v>
      </c>
      <c r="N82" s="22">
        <f>IF(Основа!D82&gt;=10,'С основа'!L415,IF(Основа!D82=9,'С основа'!K415,IF(Основа!D82=8,'С основа'!J415,IF(Основа!D82=7,'С основа'!I415,IF(Основа!D82=6,'С основа'!H415,IF(Основа!D82=5,'С основа'!G415,IF(Основа!D82=4,'С основа'!F415,IF(Основа!D82=3,'С основа'!E415,IF(Основа!D82=2,'С основа'!D415,'С основа'!C415)))))))))</f>
        <v>4494.4531878422395</v>
      </c>
      <c r="O82" s="22">
        <f>IF(Основа!D82&gt;=10,'С основа'!L416,IF(Основа!D82=9,'С основа'!K416,IF(Основа!D82=8,'С основа'!J416,IF(Основа!D82=7,'С основа'!I416,IF(Основа!D82=6,'С основа'!H416,IF(Основа!D82=5,'С основа'!G416,IF(Основа!D82=4,'С основа'!F416,IF(Основа!D82=3,'С основа'!E416,IF(Основа!D82=2,'С основа'!D416,'С основа'!C416)))))))))</f>
        <v>4404.5641240853947</v>
      </c>
      <c r="P82" s="22">
        <f>IF(Основа!D82&gt;=10,'С основа'!L417,IF(Основа!D82=9,'С основа'!K417,IF(Основа!D82=8,'С основа'!J417,IF(Основа!D82=7,'С основа'!I417,IF(Основа!D82=6,'С основа'!H417,IF(Основа!D82=5,'С основа'!G417,IF(Основа!D82=4,'С основа'!F417,IF(Основа!D82=3,'С основа'!E417,IF(Основа!D82=2,'С основа'!D417,'С основа'!C417)))))))))</f>
        <v>4316.4728416036869</v>
      </c>
      <c r="V82">
        <f t="shared" si="17"/>
        <v>2528.0208030000003</v>
      </c>
    </row>
    <row r="83" spans="1:22" ht="24.95" customHeight="1" x14ac:dyDescent="0.25">
      <c r="A83" s="48" t="s">
        <v>150</v>
      </c>
      <c r="B83" s="29">
        <f>IF(Сырьё!K$3&gt;=20,Основа!P83,IF(Сырьё!K$3&gt;=16,Основа!O83,IF(Сырьё!K$3&gt;=12,Основа!N83,IF(Сырьё!K$3&gt;=8,Основа!M83,IF(Сырьё!K$3&gt;=4,Основа!L83,Основа!K83)))))</f>
        <v>5892.2590799999998</v>
      </c>
      <c r="C83" s="29">
        <f t="shared" si="15"/>
        <v>5892.2590799999998</v>
      </c>
      <c r="D83" s="30">
        <v>0</v>
      </c>
      <c r="E83" s="29">
        <f t="shared" si="16"/>
        <v>0</v>
      </c>
      <c r="F83" s="19" t="s">
        <v>143</v>
      </c>
      <c r="G83" s="19" t="s">
        <v>144</v>
      </c>
      <c r="H83" s="19" t="s">
        <v>145</v>
      </c>
      <c r="I83" s="13" t="s">
        <v>18</v>
      </c>
      <c r="K83" s="22">
        <f>IF(Основа!D83&gt;=10,'С основа'!L418,IF(Основа!D83=9,'С основа'!K418,IF(Основа!D83=8,'С основа'!J418,IF(Основа!D83=7,'С основа'!I418,IF(Основа!D83=6,'С основа'!H418,IF(Основа!D83=5,'С основа'!G418,IF(Основа!D83=4,'С основа'!F418,IF(Основа!D83=3,'С основа'!E418,IF(Основа!D83=2,'С основа'!D418,'С основа'!C418)))))))))</f>
        <v>5892.2590799999998</v>
      </c>
      <c r="L83" s="22">
        <f>IF(Основа!D83&gt;=10,'С основа'!L419,IF(Основа!D83=9,'С основа'!K419,IF(Основа!D83=8,'С основа'!J419,IF(Основа!D83=7,'С основа'!I419,IF(Основа!D83=6,'С основа'!H419,IF(Основа!D83=5,'С основа'!G419,IF(Основа!D83=4,'С основа'!F419,IF(Основа!D83=3,'С основа'!E419,IF(Основа!D83=2,'С основа'!D419,'С основа'!C419)))))))))</f>
        <v>5774.4138984000001</v>
      </c>
      <c r="M83" s="22">
        <f>IF(Основа!D83&gt;=10,'С основа'!L420,IF(Основа!D83=9,'С основа'!K420,IF(Основа!D83=8,'С основа'!J420,IF(Основа!D83=7,'С основа'!I420,IF(Основа!D83=6,'С основа'!H420,IF(Основа!D83=5,'С основа'!G420,IF(Основа!D83=4,'С основа'!F420,IF(Основа!D83=3,'С основа'!E420,IF(Основа!D83=2,'С основа'!D420,'С основа'!C420)))))))))</f>
        <v>5658.925620432</v>
      </c>
      <c r="N83" s="22">
        <f>IF(Основа!D83&gt;=10,'С основа'!L421,IF(Основа!D83=9,'С основа'!K421,IF(Основа!D83=8,'С основа'!J421,IF(Основа!D83=7,'С основа'!I421,IF(Основа!D83=6,'С основа'!H421,IF(Основа!D83=5,'С основа'!G421,IF(Основа!D83=4,'С основа'!F421,IF(Основа!D83=3,'С основа'!E421,IF(Основа!D83=2,'С основа'!D421,'С основа'!C421)))))))))</f>
        <v>5545.7471080233599</v>
      </c>
      <c r="O83" s="22">
        <f>IF(Основа!D83&gt;=10,'С основа'!L422,IF(Основа!D83=9,'С основа'!K422,IF(Основа!D83=8,'С основа'!J422,IF(Основа!D83=7,'С основа'!I422,IF(Основа!D83=6,'С основа'!H422,IF(Основа!D83=5,'С основа'!G422,IF(Основа!D83=4,'С основа'!F422,IF(Основа!D83=3,'С основа'!E422,IF(Основа!D83=2,'С основа'!D422,'С основа'!C422)))))))))</f>
        <v>5434.8321658628929</v>
      </c>
      <c r="P83" s="22">
        <f>IF(Основа!D83&gt;=10,'С основа'!L423,IF(Основа!D83=9,'С основа'!K423,IF(Основа!D83=8,'С основа'!J423,IF(Основа!D83=7,'С основа'!I423,IF(Основа!D83=6,'С основа'!H423,IF(Основа!D83=5,'С основа'!G423,IF(Основа!D83=4,'С основа'!F423,IF(Основа!D83=3,'С основа'!E423,IF(Основа!D83=2,'С основа'!D423,'С основа'!C423)))))))))</f>
        <v>5326.1355225456346</v>
      </c>
      <c r="V83">
        <f t="shared" si="17"/>
        <v>3114.436017</v>
      </c>
    </row>
    <row r="84" spans="1:22" ht="24.95" customHeight="1" x14ac:dyDescent="0.25">
      <c r="A84" s="49" t="s">
        <v>151</v>
      </c>
      <c r="B84" s="36">
        <f>IF(Сырьё!K$3&gt;=20,Основа!P84,IF(Сырьё!K$3&gt;=16,Основа!O84,IF(Сырьё!K$3&gt;=12,Основа!N84,IF(Сырьё!K$3&gt;=8,Основа!M84,IF(Сырьё!K$3&gt;=4,Основа!L84,Основа!K84)))))</f>
        <v>7009.2404400000005</v>
      </c>
      <c r="C84" s="36">
        <f t="shared" si="15"/>
        <v>7009.2404400000005</v>
      </c>
      <c r="D84" s="30">
        <v>0</v>
      </c>
      <c r="E84" s="36">
        <f t="shared" si="16"/>
        <v>0</v>
      </c>
      <c r="F84" s="19" t="s">
        <v>143</v>
      </c>
      <c r="G84" s="19" t="s">
        <v>144</v>
      </c>
      <c r="H84" s="19" t="s">
        <v>145</v>
      </c>
      <c r="I84" s="13" t="s">
        <v>18</v>
      </c>
      <c r="K84" s="22">
        <f>IF(Основа!D84&gt;=10,'С основа'!L424,IF(Основа!D84=9,'С основа'!K424,IF(Основа!D84=8,'С основа'!J424,IF(Основа!D84=7,'С основа'!I424,IF(Основа!D84=6,'С основа'!H424,IF(Основа!D84=5,'С основа'!G424,IF(Основа!D84=4,'С основа'!F424,IF(Основа!D84=3,'С основа'!E424,IF(Основа!D84=2,'С основа'!D424,'С основа'!C424)))))))))</f>
        <v>7009.2404400000005</v>
      </c>
      <c r="L84" s="22">
        <f>IF(Основа!D84&gt;=10,'С основа'!L425,IF(Основа!D84=9,'С основа'!K425,IF(Основа!D84=8,'С основа'!J425,IF(Основа!D84=7,'С основа'!I425,IF(Основа!D84=6,'С основа'!H425,IF(Основа!D84=5,'С основа'!G425,IF(Основа!D84=4,'С основа'!F425,IF(Основа!D84=3,'С основа'!E425,IF(Основа!D84=2,'С основа'!D425,'С основа'!C425)))))))))</f>
        <v>6869.0556312000008</v>
      </c>
      <c r="M84" s="22">
        <f>IF(Основа!D84&gt;=10,'С основа'!L426,IF(Основа!D84=9,'С основа'!K426,IF(Основа!D84=8,'С основа'!J426,IF(Основа!D84=7,'С основа'!I426,IF(Основа!D84=6,'С основа'!H426,IF(Основа!D84=5,'С основа'!G426,IF(Основа!D84=4,'С основа'!F426,IF(Основа!D84=3,'С основа'!E426,IF(Основа!D84=2,'С основа'!D426,'С основа'!C426)))))))))</f>
        <v>6731.674518576001</v>
      </c>
      <c r="N84" s="22">
        <f>IF(Основа!D84&gt;=10,'С основа'!L427,IF(Основа!D84=9,'С основа'!K427,IF(Основа!D84=8,'С основа'!J427,IF(Основа!D84=7,'С основа'!I427,IF(Основа!D84=6,'С основа'!H427,IF(Основа!D84=5,'С основа'!G427,IF(Основа!D84=4,'С основа'!F427,IF(Основа!D84=3,'С основа'!E427,IF(Основа!D84=2,'С основа'!D427,'С основа'!C427)))))))))</f>
        <v>6597.0410282044804</v>
      </c>
      <c r="O84" s="22">
        <f>IF(Основа!D84&gt;=10,'С основа'!L428,IF(Основа!D84=9,'С основа'!K428,IF(Основа!D84=8,'С основа'!J428,IF(Основа!D84=7,'С основа'!I428,IF(Основа!D84=6,'С основа'!H428,IF(Основа!D84=5,'С основа'!G428,IF(Основа!D84=4,'С основа'!F428,IF(Основа!D84=3,'С основа'!E428,IF(Основа!D84=2,'С основа'!D428,'С основа'!C428)))))))))</f>
        <v>6465.1002076403911</v>
      </c>
      <c r="P84" s="22">
        <f>IF(Основа!D84&gt;=10,'С основа'!L429,IF(Основа!D84=9,'С основа'!K429,IF(Основа!D84=8,'С основа'!J429,IF(Основа!D84=7,'С основа'!I429,IF(Основа!D84=6,'С основа'!H429,IF(Основа!D84=5,'С основа'!G429,IF(Основа!D84=4,'С основа'!F429,IF(Основа!D84=3,'С основа'!E429,IF(Основа!D84=2,'С основа'!D429,'С основа'!C429)))))))))</f>
        <v>6335.7982034875831</v>
      </c>
      <c r="V84">
        <f t="shared" si="17"/>
        <v>3700.8512310000006</v>
      </c>
    </row>
    <row r="85" spans="1:22" ht="24.95" customHeight="1" x14ac:dyDescent="0.25">
      <c r="A85" s="48" t="s">
        <v>152</v>
      </c>
      <c r="B85" s="29">
        <f>IF(Сырьё!K$3&gt;=20,Основа!P85,IF(Сырьё!K$3&gt;=16,Основа!O85,IF(Сырьё!K$3&gt;=12,Основа!N85,IF(Сырьё!K$3&gt;=8,Основа!M85,IF(Сырьё!K$3&gt;=4,Основа!L85,Основа!K85)))))</f>
        <v>8126.2218000000003</v>
      </c>
      <c r="C85" s="29">
        <f t="shared" si="15"/>
        <v>8126.2218000000003</v>
      </c>
      <c r="D85" s="30">
        <v>0</v>
      </c>
      <c r="E85" s="29">
        <f t="shared" si="16"/>
        <v>0</v>
      </c>
      <c r="F85" s="19" t="s">
        <v>143</v>
      </c>
      <c r="G85" s="19" t="s">
        <v>144</v>
      </c>
      <c r="H85" s="19" t="s">
        <v>145</v>
      </c>
      <c r="I85" s="13" t="s">
        <v>18</v>
      </c>
      <c r="K85" s="22">
        <f>IF(Основа!D85&gt;=10,'С основа'!L430,IF(Основа!D85=9,'С основа'!K430,IF(Основа!D85=8,'С основа'!J430,IF(Основа!D85=7,'С основа'!I430,IF(Основа!D85=6,'С основа'!H430,IF(Основа!D85=5,'С основа'!G430,IF(Основа!D85=4,'С основа'!F430,IF(Основа!D85=3,'С основа'!E430,IF(Основа!D85=2,'С основа'!D430,'С основа'!C430)))))))))</f>
        <v>8126.2218000000003</v>
      </c>
      <c r="L85" s="22">
        <f>IF(Основа!D85&gt;=10,'С основа'!L431,IF(Основа!D85=9,'С основа'!K431,IF(Основа!D85=8,'С основа'!J431,IF(Основа!D85=7,'С основа'!I431,IF(Основа!D85=6,'С основа'!H431,IF(Основа!D85=5,'С основа'!G431,IF(Основа!D85=4,'С основа'!F431,IF(Основа!D85=3,'С основа'!E431,IF(Основа!D85=2,'С основа'!D431,'С основа'!C431)))))))))</f>
        <v>7963.6973640000006</v>
      </c>
      <c r="M85" s="22">
        <f>IF(Основа!D85&gt;=10,'С основа'!L432,IF(Основа!D85=9,'С основа'!K432,IF(Основа!D85=8,'С основа'!J432,IF(Основа!D85=7,'С основа'!I432,IF(Основа!D85=6,'С основа'!H432,IF(Основа!D85=5,'С основа'!G432,IF(Основа!D85=4,'С основа'!F432,IF(Основа!D85=3,'С основа'!E432,IF(Основа!D85=2,'С основа'!D432,'С основа'!C432)))))))))</f>
        <v>7804.4234167200002</v>
      </c>
      <c r="N85" s="22">
        <f>IF(Основа!D85&gt;=10,'С основа'!L433,IF(Основа!D85=9,'С основа'!K433,IF(Основа!D85=8,'С основа'!J433,IF(Основа!D85=7,'С основа'!I433,IF(Основа!D85=6,'С основа'!H433,IF(Основа!D85=5,'С основа'!G433,IF(Основа!D85=4,'С основа'!F433,IF(Основа!D85=3,'С основа'!E433,IF(Основа!D85=2,'С основа'!D433,'С основа'!C433)))))))))</f>
        <v>7648.3349483856</v>
      </c>
      <c r="O85" s="22">
        <f>IF(Основа!D85&gt;=10,'С основа'!L434,IF(Основа!D85=9,'С основа'!K434,IF(Основа!D85=8,'С основа'!J434,IF(Основа!D85=7,'С основа'!I434,IF(Основа!D85=6,'С основа'!H434,IF(Основа!D85=5,'С основа'!G434,IF(Основа!D85=4,'С основа'!F434,IF(Основа!D85=3,'С основа'!E434,IF(Основа!D85=2,'С основа'!D434,'С основа'!C434)))))))))</f>
        <v>7495.3682494178875</v>
      </c>
      <c r="P85" s="22">
        <f>IF(Основа!D85&gt;=10,'С основа'!L435,IF(Основа!D85=9,'С основа'!K435,IF(Основа!D85=8,'С основа'!J435,IF(Основа!D85=7,'С основа'!I435,IF(Основа!D85=6,'С основа'!H435,IF(Основа!D85=5,'С основа'!G435,IF(Основа!D85=4,'С основа'!F435,IF(Основа!D85=3,'С основа'!E435,IF(Основа!D85=2,'С основа'!D435,'С основа'!C435)))))))))</f>
        <v>7345.4608844295299</v>
      </c>
      <c r="V85">
        <f t="shared" si="17"/>
        <v>4287.2664450000002</v>
      </c>
    </row>
    <row r="86" spans="1:22" ht="24.95" customHeight="1" x14ac:dyDescent="0.25">
      <c r="A86" s="49" t="s">
        <v>153</v>
      </c>
      <c r="B86" s="36">
        <f>IF(Сырьё!K$3&gt;=20,Основа!P86,IF(Сырьё!K$3&gt;=16,Основа!O86,IF(Сырьё!K$3&gt;=12,Основа!N86,IF(Сырьё!K$3&gt;=8,Основа!M86,IF(Сырьё!K$3&gt;=4,Основа!L86,Основа!K86)))))</f>
        <v>9243.2031600000009</v>
      </c>
      <c r="C86" s="36">
        <f t="shared" si="15"/>
        <v>9243.2031600000009</v>
      </c>
      <c r="D86" s="30">
        <v>0</v>
      </c>
      <c r="E86" s="36">
        <f t="shared" si="16"/>
        <v>0</v>
      </c>
      <c r="F86" s="19" t="s">
        <v>143</v>
      </c>
      <c r="G86" s="19" t="s">
        <v>144</v>
      </c>
      <c r="H86" s="19" t="s">
        <v>145</v>
      </c>
      <c r="I86" s="13" t="s">
        <v>18</v>
      </c>
      <c r="K86" s="22">
        <f>IF(Основа!D86&gt;=10,'С основа'!L436,IF(Основа!D86=9,'С основа'!K436,IF(Основа!D86=8,'С основа'!J436,IF(Основа!D86=7,'С основа'!I436,IF(Основа!D86=6,'С основа'!H436,IF(Основа!D86=5,'С основа'!G436,IF(Основа!D86=4,'С основа'!F436,IF(Основа!D86=3,'С основа'!E436,IF(Основа!D86=2,'С основа'!D436,'С основа'!C436)))))))))</f>
        <v>9243.2031600000009</v>
      </c>
      <c r="L86" s="22">
        <f>IF(Основа!D86&gt;=10,'С основа'!L437,IF(Основа!D86=9,'С основа'!K437,IF(Основа!D86=8,'С основа'!J437,IF(Основа!D86=7,'С основа'!I437,IF(Основа!D86=6,'С основа'!H437,IF(Основа!D86=5,'С основа'!G437,IF(Основа!D86=4,'С основа'!F437,IF(Основа!D86=3,'С основа'!E437,IF(Основа!D86=2,'С основа'!D437,'С основа'!C437)))))))))</f>
        <v>9058.3390968000003</v>
      </c>
      <c r="M86" s="22">
        <f>IF(Основа!D86&gt;=10,'С основа'!L438,IF(Основа!D86=9,'С основа'!K438,IF(Основа!D86=8,'С основа'!J438,IF(Основа!D86=7,'С основа'!I438,IF(Основа!D86=6,'С основа'!H438,IF(Основа!D86=5,'С основа'!G438,IF(Основа!D86=4,'С основа'!F438,IF(Основа!D86=3,'С основа'!E438,IF(Основа!D86=2,'С основа'!D438,'С основа'!C438)))))))))</f>
        <v>8877.1723148639994</v>
      </c>
      <c r="N86" s="22">
        <f>IF(Основа!D86&gt;=10,'С основа'!L439,IF(Основа!D86=9,'С основа'!K439,IF(Основа!D86=8,'С основа'!J439,IF(Основа!D86=7,'С основа'!I439,IF(Основа!D86=6,'С основа'!H439,IF(Основа!D86=5,'С основа'!G439,IF(Основа!D86=4,'С основа'!F439,IF(Основа!D86=3,'С основа'!E439,IF(Основа!D86=2,'С основа'!D439,'С основа'!C439)))))))))</f>
        <v>8699.6288685667187</v>
      </c>
      <c r="O86" s="22">
        <f>IF(Основа!D86&gt;=10,'С основа'!L440,IF(Основа!D86=9,'С основа'!K440,IF(Основа!D86=8,'С основа'!J440,IF(Основа!D86=7,'С основа'!I440,IF(Основа!D86=6,'С основа'!H440,IF(Основа!D86=5,'С основа'!G440,IF(Основа!D86=4,'С основа'!F440,IF(Основа!D86=3,'С основа'!E440,IF(Основа!D86=2,'С основа'!D440,'С основа'!C440)))))))))</f>
        <v>8525.6362911953838</v>
      </c>
      <c r="P86" s="22">
        <f>IF(Основа!D86&gt;=10,'С основа'!L441,IF(Основа!D86=9,'С основа'!K441,IF(Основа!D86=8,'С основа'!J441,IF(Основа!D86=7,'С основа'!I441,IF(Основа!D86=6,'С основа'!H441,IF(Основа!D86=5,'С основа'!G441,IF(Основа!D86=4,'С основа'!F441,IF(Основа!D86=3,'С основа'!E441,IF(Основа!D86=2,'С основа'!D441,'С основа'!C441)))))))))</f>
        <v>8355.1235653714757</v>
      </c>
      <c r="V86">
        <f t="shared" si="17"/>
        <v>4873.6816590000008</v>
      </c>
    </row>
  </sheetData>
  <mergeCells count="20">
    <mergeCell ref="B1:E1"/>
    <mergeCell ref="F1:G1"/>
    <mergeCell ref="H1:I5"/>
    <mergeCell ref="B2:D2"/>
    <mergeCell ref="F2:G2"/>
    <mergeCell ref="B3:D3"/>
    <mergeCell ref="F3:G3"/>
    <mergeCell ref="B4:D4"/>
    <mergeCell ref="F4:G4"/>
    <mergeCell ref="B5:D5"/>
    <mergeCell ref="A47:I47"/>
    <mergeCell ref="A57:I57"/>
    <mergeCell ref="A67:I67"/>
    <mergeCell ref="A77:I77"/>
    <mergeCell ref="F5:G5"/>
    <mergeCell ref="F6:I6"/>
    <mergeCell ref="A7:I7"/>
    <mergeCell ref="A17:I17"/>
    <mergeCell ref="A27:I27"/>
    <mergeCell ref="A37:I37"/>
  </mergeCells>
  <dataValidations count="4">
    <dataValidation type="list" allowBlank="1" showInputMessage="1" showErrorMessage="1" sqref="T16 H8:H16 H28:H36 H38:H46 H58:H66 H68:H76">
      <formula1>$T$18:$T$19</formula1>
    </dataValidation>
    <dataValidation type="list" allowBlank="1" showInputMessage="1" showErrorMessage="1" sqref="U16 I8:I16 I18:I26 I28:I36 I38:I46 I48:I56 I58:I66 I68:I76 I78:I86">
      <formula1>$U$18:$U$21</formula1>
    </dataValidation>
    <dataValidation type="list" allowBlank="1" showInputMessage="1" showErrorMessage="1" sqref="S16 G8:G16 G18:G26 G48:G56 G68:G76">
      <formula1>$S$18:$S$20</formula1>
    </dataValidation>
    <dataValidation type="list" allowBlank="1" showInputMessage="1" showErrorMessage="1" sqref="R16 F8:F16 F18:F26 F48:F56">
      <formula1>$R$18:$R$19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zoomScaleNormal="100" workbookViewId="0">
      <selection activeCell="I1" sqref="I1"/>
    </sheetView>
  </sheetViews>
  <sheetFormatPr defaultRowHeight="15" x14ac:dyDescent="0.25"/>
  <cols>
    <col min="1" max="1" width="40.7109375" customWidth="1"/>
    <col min="2" max="8" width="11.7109375" customWidth="1"/>
    <col min="10" max="14" width="9.140625" hidden="1" customWidth="1"/>
  </cols>
  <sheetData>
    <row r="1" spans="1:14" ht="39.950000000000003" customHeight="1" thickBot="1" x14ac:dyDescent="0.3">
      <c r="A1" s="54" t="str">
        <f>CONCATENATE("Ваш заказ на                                                                                                                                                                                                                                                  ",ROUND(K9,2), " рублей")</f>
        <v>Ваш заказ на                                                                                                                                                                                                                                                  0 рублей</v>
      </c>
      <c r="B1" s="126" t="s">
        <v>154</v>
      </c>
      <c r="C1" s="127"/>
      <c r="D1" s="127"/>
      <c r="E1" s="127"/>
      <c r="F1" s="166"/>
      <c r="G1" s="167" t="s">
        <v>2</v>
      </c>
      <c r="H1" s="131"/>
      <c r="I1" s="1"/>
      <c r="J1" s="1"/>
      <c r="K1" s="1"/>
      <c r="L1" s="1"/>
      <c r="M1" s="1"/>
      <c r="N1" s="1"/>
    </row>
    <row r="2" spans="1:14" ht="20.100000000000001" hidden="1" customHeight="1" thickTop="1" thickBot="1" x14ac:dyDescent="0.3">
      <c r="A2" s="43"/>
      <c r="B2" s="141" t="s">
        <v>3</v>
      </c>
      <c r="C2" s="141"/>
      <c r="D2" s="141"/>
      <c r="E2" s="44">
        <f>IF(J2&lt;20,J2,20)</f>
        <v>0</v>
      </c>
      <c r="F2" s="55" t="s">
        <v>4</v>
      </c>
      <c r="G2" s="167"/>
      <c r="H2" s="131"/>
      <c r="I2" s="1"/>
      <c r="J2" s="1">
        <f>Сырьё!K2</f>
        <v>0</v>
      </c>
      <c r="K2" s="1">
        <f>SUM(D7:D30)*0.5+SUM(D32:D33)*1.5+D35+D36*0.5+SUM(D38:D40)*0.3+SUM(D42:D44)*3+SUM(Основа!D7:D12)*0.5+SUM(Основа!D13:D16)+SUM(Основа!D18:D22)*0.5+SUM(Основа!D23:D26)+SUM(Основа!D28:D32)*0.5+SUM(Основа!D33:D36)+SUM(Основа!D38:D42)*0.5+SUM(Основа!D43:D46)+SUM(Основа!D48:D52)*0.5+SUM(Основа!D53:D56)+SUM(Основа!D58:D62)*0.5+SUM(Основа!D63:D66)+SUM(Основа!D68:D72)*0.5+SUM(Основа!D73:D76)+SUM(Основа!D78:D82)*0.5+SUM(Основа!D83:D86)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2" s="1"/>
      <c r="M2" s="1"/>
      <c r="N2" s="1"/>
    </row>
    <row r="3" spans="1:14" ht="20.100000000000001" hidden="1" customHeight="1" thickTop="1" thickBot="1" x14ac:dyDescent="0.3">
      <c r="A3" s="2"/>
      <c r="B3" s="155" t="s">
        <v>65</v>
      </c>
      <c r="C3" s="156"/>
      <c r="D3" s="157"/>
      <c r="E3" s="44">
        <f t="shared" ref="E3:E7" si="0">IF(J3&lt;20,J3,20)</f>
        <v>0</v>
      </c>
      <c r="F3" s="56" t="s">
        <v>66</v>
      </c>
      <c r="G3" s="167"/>
      <c r="H3" s="131"/>
      <c r="I3" s="1"/>
      <c r="J3" s="1">
        <f>Сырьё!K3</f>
        <v>0</v>
      </c>
      <c r="K3" s="1">
        <f>SUM(D7:D30)*0.3+D32*0.6+D33*0.6+D35+D36*0.5+SUM(D38:D40)*0.2+SUM(D42:D44)*2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3" s="1"/>
      <c r="M3" s="1"/>
      <c r="N3" s="1"/>
    </row>
    <row r="4" spans="1:14" ht="20.100000000000001" hidden="1" customHeight="1" thickTop="1" thickBot="1" x14ac:dyDescent="0.3">
      <c r="A4" s="3"/>
      <c r="B4" s="155" t="s">
        <v>155</v>
      </c>
      <c r="C4" s="156"/>
      <c r="D4" s="157"/>
      <c r="E4" s="44">
        <f t="shared" si="0"/>
        <v>0</v>
      </c>
      <c r="F4" s="55" t="s">
        <v>4</v>
      </c>
      <c r="G4" s="167"/>
      <c r="H4" s="131"/>
      <c r="I4" s="1"/>
      <c r="J4" s="1"/>
      <c r="K4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4" s="1"/>
      <c r="M4" s="1"/>
      <c r="N4" s="1"/>
    </row>
    <row r="5" spans="1:14" ht="20.100000000000001" hidden="1" customHeight="1" thickTop="1" thickBot="1" x14ac:dyDescent="0.3">
      <c r="B5" s="160" t="s">
        <v>69</v>
      </c>
      <c r="C5" s="161"/>
      <c r="D5" s="161"/>
      <c r="E5" s="44">
        <f t="shared" si="0"/>
        <v>0</v>
      </c>
      <c r="F5" s="57" t="s">
        <v>68</v>
      </c>
      <c r="G5" s="167"/>
      <c r="H5" s="131"/>
      <c r="I5" s="1"/>
      <c r="J5" s="1">
        <f>Сырьё!K4</f>
        <v>0</v>
      </c>
      <c r="K5" s="1">
        <f>SUM(D7:D30)*0.5+D32+D33+D35+D36*0.5+SUM(D38:D40)*0.3+SUM(D42:D44)*3+SUM(Основа!D7:D12)+SUM(Основа!D13:D16)*2+SUM(Основа!D18:D22)+SUM(Основа!D23:D26)*2+SUM(Основа!D28:D32)+SUM(Основа!D33:D36)*2+SUM(Основа!D38:D42)+SUM(Основа!D43:D46)*2+SUM(Основа!D48:D52)+SUM(Основа!D53:D56)*2+SUM(Основа!D58:D62)+SUM(Основа!D63:D66)*2+SUM(Основа!D68:D72)+SUM(Основа!D73:D76)*2+SUM(Основа!D78:D82)+SUM(Основа!D83:D86)*2+Флаконы!D13*0.5+Флаконы!D14+Флаконы!D15*0.5+Флаконы!D16+Флаконы!D17*0.5+Флаконы!D18+Флаконы!D19*0.5+Флаконы!D20+Флаконы!D25*0.1+Флаконы!D26*0.5+Флаконы!D27*0.1+Флаконы!D28*0.5+Флаконы!D33*0.1+Флаконы!D34*0.5+Флаконы!D35*0.1+Флаконы!D36*0.6+Флаконы!D37*0.1+Флаконы!D38*0.3+Флаконы!D39*0.1+Флаконы!D40*0.3+Флаконы!D41*0.1+Флаконы!D42*0.5</f>
        <v>0</v>
      </c>
      <c r="L5" s="1"/>
      <c r="M5" s="1"/>
      <c r="N5" s="1"/>
    </row>
    <row r="6" spans="1:14" ht="20.100000000000001" hidden="1" customHeight="1" thickTop="1" thickBot="1" x14ac:dyDescent="0.3">
      <c r="B6" s="169" t="s">
        <v>156</v>
      </c>
      <c r="C6" s="170"/>
      <c r="D6" s="171"/>
      <c r="E6" s="44">
        <f t="shared" si="0"/>
        <v>0</v>
      </c>
      <c r="F6" s="55" t="s">
        <v>4</v>
      </c>
      <c r="G6" s="167"/>
      <c r="H6" s="131"/>
      <c r="I6" s="1"/>
      <c r="J6" s="1"/>
      <c r="K6" s="1"/>
      <c r="L6" s="1"/>
      <c r="M6" s="1"/>
      <c r="N6" s="1"/>
    </row>
    <row r="7" spans="1:14" ht="20.100000000000001" hidden="1" customHeight="1" thickTop="1" thickBot="1" x14ac:dyDescent="0.3">
      <c r="B7" s="172" t="s">
        <v>157</v>
      </c>
      <c r="C7" s="173"/>
      <c r="D7" s="174"/>
      <c r="E7" s="44">
        <f t="shared" si="0"/>
        <v>0</v>
      </c>
      <c r="F7" s="57" t="s">
        <v>68</v>
      </c>
      <c r="G7" s="167"/>
      <c r="H7" s="131"/>
      <c r="I7" s="1"/>
      <c r="J7" s="1"/>
      <c r="K7" s="1"/>
      <c r="L7" s="1"/>
      <c r="M7" s="1"/>
      <c r="N7" s="1"/>
    </row>
    <row r="8" spans="1:14" ht="20.100000000000001" customHeight="1" thickTop="1" thickBot="1" x14ac:dyDescent="0.3">
      <c r="A8" s="58" t="str">
        <f>CONCATENATE("Позиций на листе: ",ROUND(N9,2))</f>
        <v>Позиций на листе: 0</v>
      </c>
      <c r="B8" s="175" t="s">
        <v>158</v>
      </c>
      <c r="C8" s="176"/>
      <c r="D8" s="176"/>
      <c r="E8" s="176"/>
      <c r="F8" s="177"/>
      <c r="G8" s="168"/>
      <c r="H8" s="133"/>
      <c r="I8" s="1"/>
      <c r="J8" s="1">
        <f>Сырьё!K5</f>
        <v>0</v>
      </c>
      <c r="K8" s="1"/>
      <c r="L8" s="1"/>
      <c r="M8" s="1"/>
      <c r="N8" s="1"/>
    </row>
    <row r="9" spans="1:14" ht="50.1" customHeight="1" thickTop="1" thickBot="1" x14ac:dyDescent="0.3">
      <c r="A9" s="5" t="s">
        <v>5</v>
      </c>
      <c r="B9" s="6" t="s">
        <v>6</v>
      </c>
      <c r="C9" s="6" t="s">
        <v>7</v>
      </c>
      <c r="D9" s="7" t="s">
        <v>8</v>
      </c>
      <c r="E9" s="6" t="s">
        <v>9</v>
      </c>
      <c r="F9" s="6" t="s">
        <v>159</v>
      </c>
      <c r="G9" s="162" t="s">
        <v>10</v>
      </c>
      <c r="H9" s="120"/>
      <c r="I9" s="1"/>
      <c r="J9" s="8" t="s">
        <v>9</v>
      </c>
      <c r="K9" s="9">
        <f>Сырьё!L6</f>
        <v>0</v>
      </c>
      <c r="L9" s="1"/>
      <c r="M9" s="1" t="s">
        <v>11</v>
      </c>
      <c r="N9" s="1">
        <f>SUM(D10:D43)</f>
        <v>0</v>
      </c>
    </row>
    <row r="10" spans="1:14" ht="35.1" customHeight="1" thickTop="1" thickBot="1" x14ac:dyDescent="0.3">
      <c r="A10" s="163" t="s">
        <v>160</v>
      </c>
      <c r="B10" s="164"/>
      <c r="C10" s="164"/>
      <c r="D10" s="164"/>
      <c r="E10" s="164"/>
      <c r="F10" s="164"/>
      <c r="G10" s="164"/>
      <c r="H10" s="165"/>
    </row>
    <row r="11" spans="1:14" ht="35.1" customHeight="1" thickTop="1" x14ac:dyDescent="0.25">
      <c r="A11" s="59" t="s">
        <v>161</v>
      </c>
      <c r="B11" s="60">
        <f>'С флаконы'!B2</f>
        <v>10.632</v>
      </c>
      <c r="C11" s="60">
        <f>B11*400</f>
        <v>4252.8</v>
      </c>
      <c r="D11" s="12">
        <v>0</v>
      </c>
      <c r="E11" s="60">
        <f t="shared" ref="E11:E42" si="1">C11*D11</f>
        <v>0</v>
      </c>
      <c r="F11" s="61" t="s">
        <v>162</v>
      </c>
      <c r="G11" s="19" t="s">
        <v>163</v>
      </c>
      <c r="H11" s="19" t="s">
        <v>92</v>
      </c>
    </row>
    <row r="12" spans="1:14" ht="35.1" customHeight="1" x14ac:dyDescent="0.25">
      <c r="A12" s="62" t="s">
        <v>164</v>
      </c>
      <c r="B12" s="63">
        <f>'С флаконы'!B3</f>
        <v>9.7460000000000004</v>
      </c>
      <c r="C12" s="63">
        <f>B12*2000</f>
        <v>19492</v>
      </c>
      <c r="D12" s="30">
        <v>0</v>
      </c>
      <c r="E12" s="29">
        <f t="shared" si="1"/>
        <v>0</v>
      </c>
      <c r="F12" s="64" t="s">
        <v>162</v>
      </c>
      <c r="G12" s="37" t="s">
        <v>163</v>
      </c>
      <c r="H12" s="37" t="s">
        <v>92</v>
      </c>
    </row>
    <row r="13" spans="1:14" ht="24.95" customHeight="1" x14ac:dyDescent="0.25">
      <c r="A13" s="65" t="s">
        <v>165</v>
      </c>
      <c r="B13" s="66">
        <f>'С флаконы'!B4</f>
        <v>10.968</v>
      </c>
      <c r="C13" s="66">
        <f>B13*240</f>
        <v>2632.32</v>
      </c>
      <c r="D13" s="12">
        <v>0</v>
      </c>
      <c r="E13" s="66">
        <f t="shared" si="1"/>
        <v>0</v>
      </c>
      <c r="F13" s="61" t="s">
        <v>162</v>
      </c>
      <c r="G13" s="37" t="s">
        <v>35</v>
      </c>
      <c r="H13" s="37" t="s">
        <v>92</v>
      </c>
    </row>
    <row r="14" spans="1:14" ht="24.95" customHeight="1" x14ac:dyDescent="0.25">
      <c r="A14" s="67" t="s">
        <v>166</v>
      </c>
      <c r="B14" s="68">
        <f>'С флаконы'!B5</f>
        <v>10.054000000000002</v>
      </c>
      <c r="C14" s="68">
        <f>B14*1200</f>
        <v>12064.800000000003</v>
      </c>
      <c r="D14" s="30">
        <v>0</v>
      </c>
      <c r="E14" s="68">
        <f t="shared" si="1"/>
        <v>0</v>
      </c>
      <c r="F14" s="64" t="s">
        <v>162</v>
      </c>
      <c r="G14" s="37" t="s">
        <v>35</v>
      </c>
      <c r="H14" s="37" t="s">
        <v>92</v>
      </c>
    </row>
    <row r="15" spans="1:14" ht="24.95" customHeight="1" x14ac:dyDescent="0.25">
      <c r="A15" s="69" t="s">
        <v>167</v>
      </c>
      <c r="B15" s="29">
        <f>'С флаконы'!B6</f>
        <v>10.968</v>
      </c>
      <c r="C15" s="29">
        <f>B15*240</f>
        <v>2632.32</v>
      </c>
      <c r="D15" s="30">
        <v>0</v>
      </c>
      <c r="E15" s="29">
        <f t="shared" si="1"/>
        <v>0</v>
      </c>
      <c r="F15" s="64" t="s">
        <v>162</v>
      </c>
      <c r="G15" s="37" t="s">
        <v>163</v>
      </c>
      <c r="H15" s="37" t="s">
        <v>92</v>
      </c>
    </row>
    <row r="16" spans="1:14" ht="24.95" customHeight="1" x14ac:dyDescent="0.25">
      <c r="A16" s="62" t="s">
        <v>168</v>
      </c>
      <c r="B16" s="63">
        <f>'С флаконы'!B7</f>
        <v>10.054000000000002</v>
      </c>
      <c r="C16" s="63">
        <f>B16*1200</f>
        <v>12064.800000000003</v>
      </c>
      <c r="D16" s="30">
        <v>0</v>
      </c>
      <c r="E16" s="29">
        <f t="shared" si="1"/>
        <v>0</v>
      </c>
      <c r="F16" s="64" t="s">
        <v>162</v>
      </c>
      <c r="G16" s="37" t="s">
        <v>163</v>
      </c>
      <c r="H16" s="37" t="s">
        <v>92</v>
      </c>
    </row>
    <row r="17" spans="1:8" ht="24.95" customHeight="1" x14ac:dyDescent="0.25">
      <c r="A17" s="67" t="s">
        <v>169</v>
      </c>
      <c r="B17" s="68">
        <f>'С флаконы'!B8</f>
        <v>12.336</v>
      </c>
      <c r="C17" s="68">
        <f>B17*180</f>
        <v>2220.48</v>
      </c>
      <c r="D17" s="30">
        <v>0</v>
      </c>
      <c r="E17" s="68">
        <f t="shared" si="1"/>
        <v>0</v>
      </c>
      <c r="F17" s="64" t="s">
        <v>162</v>
      </c>
      <c r="G17" s="37" t="s">
        <v>35</v>
      </c>
      <c r="H17" s="37" t="s">
        <v>92</v>
      </c>
    </row>
    <row r="18" spans="1:8" ht="24.95" customHeight="1" x14ac:dyDescent="0.25">
      <c r="A18" s="67" t="s">
        <v>170</v>
      </c>
      <c r="B18" s="68">
        <f>'С флаконы'!B9</f>
        <v>11.308000000000002</v>
      </c>
      <c r="C18" s="68">
        <f>B18*750</f>
        <v>8481.0000000000018</v>
      </c>
      <c r="D18" s="30">
        <v>0</v>
      </c>
      <c r="E18" s="68">
        <f t="shared" si="1"/>
        <v>0</v>
      </c>
      <c r="F18" s="64" t="s">
        <v>162</v>
      </c>
      <c r="G18" s="37" t="s">
        <v>35</v>
      </c>
      <c r="H18" s="37" t="s">
        <v>92</v>
      </c>
    </row>
    <row r="19" spans="1:8" ht="24.95" customHeight="1" x14ac:dyDescent="0.25">
      <c r="A19" s="69" t="s">
        <v>171</v>
      </c>
      <c r="B19" s="29">
        <f>'С флаконы'!B10</f>
        <v>12.336</v>
      </c>
      <c r="C19" s="29">
        <f>B19*180</f>
        <v>2220.48</v>
      </c>
      <c r="D19" s="30">
        <v>0</v>
      </c>
      <c r="E19" s="29">
        <f t="shared" si="1"/>
        <v>0</v>
      </c>
      <c r="F19" s="64" t="s">
        <v>162</v>
      </c>
      <c r="G19" s="37" t="s">
        <v>163</v>
      </c>
      <c r="H19" s="37" t="s">
        <v>92</v>
      </c>
    </row>
    <row r="20" spans="1:8" ht="24.95" customHeight="1" x14ac:dyDescent="0.25">
      <c r="A20" s="62" t="s">
        <v>172</v>
      </c>
      <c r="B20" s="63">
        <f>'С флаконы'!B11</f>
        <v>11.308000000000002</v>
      </c>
      <c r="C20" s="63">
        <f>B20*750</f>
        <v>8481.0000000000018</v>
      </c>
      <c r="D20" s="30">
        <v>0</v>
      </c>
      <c r="E20" s="29">
        <f t="shared" si="1"/>
        <v>0</v>
      </c>
      <c r="F20" s="64" t="s">
        <v>162</v>
      </c>
      <c r="G20" s="37" t="s">
        <v>163</v>
      </c>
      <c r="H20" s="37" t="s">
        <v>92</v>
      </c>
    </row>
    <row r="21" spans="1:8" ht="26.25" x14ac:dyDescent="0.25">
      <c r="A21" s="70" t="s">
        <v>173</v>
      </c>
      <c r="B21" s="68">
        <f>'С флаконы'!B12</f>
        <v>9.7560000000000002</v>
      </c>
      <c r="C21" s="68">
        <f>B21*150</f>
        <v>1463.4</v>
      </c>
      <c r="D21" s="30">
        <v>0</v>
      </c>
      <c r="E21" s="68">
        <f t="shared" si="1"/>
        <v>0</v>
      </c>
      <c r="F21" s="64" t="s">
        <v>162</v>
      </c>
      <c r="G21" s="37" t="s">
        <v>35</v>
      </c>
      <c r="H21" s="37" t="s">
        <v>92</v>
      </c>
    </row>
    <row r="22" spans="1:8" ht="26.25" x14ac:dyDescent="0.25">
      <c r="A22" s="70" t="s">
        <v>174</v>
      </c>
      <c r="B22" s="68">
        <f>'С флаконы'!B13</f>
        <v>8.9430000000000014</v>
      </c>
      <c r="C22" s="68">
        <f>B22*600</f>
        <v>5365.8000000000011</v>
      </c>
      <c r="D22" s="30">
        <v>0</v>
      </c>
      <c r="E22" s="68">
        <f t="shared" si="1"/>
        <v>0</v>
      </c>
      <c r="F22" s="64" t="s">
        <v>162</v>
      </c>
      <c r="G22" s="37" t="s">
        <v>35</v>
      </c>
      <c r="H22" s="37" t="s">
        <v>92</v>
      </c>
    </row>
    <row r="23" spans="1:8" ht="26.25" x14ac:dyDescent="0.25">
      <c r="A23" s="70" t="s">
        <v>175</v>
      </c>
      <c r="B23" s="68">
        <f>'С флаконы'!B14</f>
        <v>12.132000000000001</v>
      </c>
      <c r="C23" s="68">
        <f>B23*150</f>
        <v>1819.8000000000002</v>
      </c>
      <c r="D23" s="30">
        <v>0</v>
      </c>
      <c r="E23" s="68">
        <f t="shared" si="1"/>
        <v>0</v>
      </c>
      <c r="F23" s="64" t="s">
        <v>162</v>
      </c>
      <c r="G23" s="37" t="s">
        <v>35</v>
      </c>
      <c r="H23" s="37" t="s">
        <v>92</v>
      </c>
    </row>
    <row r="24" spans="1:8" ht="26.25" x14ac:dyDescent="0.25">
      <c r="A24" s="70" t="s">
        <v>176</v>
      </c>
      <c r="B24" s="68">
        <f>'С флаконы'!B15</f>
        <v>11.121000000000002</v>
      </c>
      <c r="C24" s="68">
        <f>B24*600</f>
        <v>6672.6000000000013</v>
      </c>
      <c r="D24" s="30">
        <v>0</v>
      </c>
      <c r="E24" s="68">
        <f t="shared" si="1"/>
        <v>0</v>
      </c>
      <c r="F24" s="64" t="s">
        <v>162</v>
      </c>
      <c r="G24" s="37" t="s">
        <v>35</v>
      </c>
      <c r="H24" s="37" t="s">
        <v>92</v>
      </c>
    </row>
    <row r="25" spans="1:8" ht="24.95" customHeight="1" x14ac:dyDescent="0.25">
      <c r="A25" s="67" t="s">
        <v>177</v>
      </c>
      <c r="B25" s="68">
        <f>'С флаконы'!B16</f>
        <v>8.6811428571428575</v>
      </c>
      <c r="C25" s="68">
        <f>B25*90</f>
        <v>781.30285714285719</v>
      </c>
      <c r="D25" s="30">
        <v>0</v>
      </c>
      <c r="E25" s="68">
        <f t="shared" si="1"/>
        <v>0</v>
      </c>
      <c r="F25" s="64" t="s">
        <v>162</v>
      </c>
      <c r="G25" s="37" t="s">
        <v>35</v>
      </c>
      <c r="H25" s="13" t="s">
        <v>15</v>
      </c>
    </row>
    <row r="26" spans="1:8" ht="24.95" customHeight="1" x14ac:dyDescent="0.25">
      <c r="A26" s="67" t="s">
        <v>178</v>
      </c>
      <c r="B26" s="68">
        <f>'С флаконы'!B17</f>
        <v>7.9577142857142862</v>
      </c>
      <c r="C26" s="68">
        <f>B26*350</f>
        <v>2785.2000000000003</v>
      </c>
      <c r="D26" s="30">
        <v>0</v>
      </c>
      <c r="E26" s="68">
        <f t="shared" si="1"/>
        <v>0</v>
      </c>
      <c r="F26" s="64" t="s">
        <v>162</v>
      </c>
      <c r="G26" s="37" t="s">
        <v>35</v>
      </c>
      <c r="H26" s="13" t="s">
        <v>15</v>
      </c>
    </row>
    <row r="27" spans="1:8" ht="24.95" customHeight="1" x14ac:dyDescent="0.25">
      <c r="A27" s="71" t="s">
        <v>179</v>
      </c>
      <c r="B27" s="29">
        <f>'С флаконы'!B18</f>
        <v>8.6811428571428575</v>
      </c>
      <c r="C27" s="29">
        <f>B27*90</f>
        <v>781.30285714285719</v>
      </c>
      <c r="D27" s="30">
        <v>0</v>
      </c>
      <c r="E27" s="29">
        <f t="shared" si="1"/>
        <v>0</v>
      </c>
      <c r="F27" s="64" t="s">
        <v>162</v>
      </c>
      <c r="G27" s="37" t="s">
        <v>163</v>
      </c>
      <c r="H27" s="13" t="s">
        <v>15</v>
      </c>
    </row>
    <row r="28" spans="1:8" ht="24.95" customHeight="1" x14ac:dyDescent="0.25">
      <c r="A28" s="71" t="s">
        <v>180</v>
      </c>
      <c r="B28" s="29">
        <f>'С флаконы'!B19</f>
        <v>7.9577142857142862</v>
      </c>
      <c r="C28" s="29">
        <f>B28*350</f>
        <v>2785.2000000000003</v>
      </c>
      <c r="D28" s="30">
        <v>0</v>
      </c>
      <c r="E28" s="29">
        <f t="shared" si="1"/>
        <v>0</v>
      </c>
      <c r="F28" s="64" t="s">
        <v>162</v>
      </c>
      <c r="G28" s="37" t="s">
        <v>163</v>
      </c>
      <c r="H28" s="13" t="s">
        <v>15</v>
      </c>
    </row>
    <row r="29" spans="1:8" ht="24.95" customHeight="1" x14ac:dyDescent="0.25">
      <c r="A29" s="67" t="s">
        <v>181</v>
      </c>
      <c r="B29" s="68">
        <f>'С флаконы'!B20</f>
        <v>8.6811428571428575</v>
      </c>
      <c r="C29" s="68">
        <f>B29*80</f>
        <v>694.49142857142863</v>
      </c>
      <c r="D29" s="30">
        <v>0</v>
      </c>
      <c r="E29" s="68">
        <f t="shared" si="1"/>
        <v>0</v>
      </c>
      <c r="F29" s="64" t="s">
        <v>162</v>
      </c>
      <c r="G29" s="37" t="s">
        <v>35</v>
      </c>
      <c r="H29" s="13" t="s">
        <v>15</v>
      </c>
    </row>
    <row r="30" spans="1:8" ht="24.95" customHeight="1" x14ac:dyDescent="0.25">
      <c r="A30" s="67" t="s">
        <v>182</v>
      </c>
      <c r="B30" s="68">
        <f>'С флаконы'!B21</f>
        <v>7.9577142857142862</v>
      </c>
      <c r="C30" s="68">
        <f>B30*300</f>
        <v>2387.3142857142857</v>
      </c>
      <c r="D30" s="30">
        <v>0</v>
      </c>
      <c r="E30" s="68">
        <f t="shared" si="1"/>
        <v>0</v>
      </c>
      <c r="F30" s="64" t="s">
        <v>162</v>
      </c>
      <c r="G30" s="37" t="s">
        <v>35</v>
      </c>
      <c r="H30" s="13" t="s">
        <v>15</v>
      </c>
    </row>
    <row r="31" spans="1:8" ht="24.95" customHeight="1" x14ac:dyDescent="0.25">
      <c r="A31" s="62" t="s">
        <v>183</v>
      </c>
      <c r="B31" s="29">
        <f>'С флаконы'!B22</f>
        <v>8.6811428571428575</v>
      </c>
      <c r="C31" s="29">
        <f>B31*80</f>
        <v>694.49142857142863</v>
      </c>
      <c r="D31" s="30">
        <v>0</v>
      </c>
      <c r="E31" s="29">
        <f t="shared" si="1"/>
        <v>0</v>
      </c>
      <c r="F31" s="64" t="s">
        <v>162</v>
      </c>
      <c r="G31" s="37" t="s">
        <v>163</v>
      </c>
      <c r="H31" s="13" t="s">
        <v>15</v>
      </c>
    </row>
    <row r="32" spans="1:8" ht="24.95" customHeight="1" x14ac:dyDescent="0.25">
      <c r="A32" s="62" t="s">
        <v>184</v>
      </c>
      <c r="B32" s="63">
        <f>'С флаконы'!B23</f>
        <v>7.9577142857142862</v>
      </c>
      <c r="C32" s="63">
        <f>B32*300</f>
        <v>2387.3142857142857</v>
      </c>
      <c r="D32" s="30">
        <v>0</v>
      </c>
      <c r="E32" s="29">
        <f t="shared" si="1"/>
        <v>0</v>
      </c>
      <c r="F32" s="64" t="s">
        <v>162</v>
      </c>
      <c r="G32" s="37" t="s">
        <v>163</v>
      </c>
      <c r="H32" s="13" t="s">
        <v>15</v>
      </c>
    </row>
    <row r="33" spans="1:8" ht="24.95" customHeight="1" x14ac:dyDescent="0.25">
      <c r="A33" s="67" t="s">
        <v>185</v>
      </c>
      <c r="B33" s="68">
        <f>'С флаконы'!B24</f>
        <v>11.28</v>
      </c>
      <c r="C33" s="68">
        <f>B33*90</f>
        <v>1015.1999999999999</v>
      </c>
      <c r="D33" s="30">
        <v>0</v>
      </c>
      <c r="E33" s="68">
        <f t="shared" si="1"/>
        <v>0</v>
      </c>
      <c r="F33" s="64" t="s">
        <v>162</v>
      </c>
      <c r="G33" s="37" t="s">
        <v>35</v>
      </c>
      <c r="H33" s="37" t="s">
        <v>92</v>
      </c>
    </row>
    <row r="34" spans="1:8" ht="24.95" customHeight="1" x14ac:dyDescent="0.25">
      <c r="A34" s="67" t="s">
        <v>186</v>
      </c>
      <c r="B34" s="68">
        <f>'С флаконы'!B25</f>
        <v>10.340000000000002</v>
      </c>
      <c r="C34" s="68">
        <f>B34*500</f>
        <v>5170.0000000000009</v>
      </c>
      <c r="D34" s="30">
        <v>0</v>
      </c>
      <c r="E34" s="68">
        <f t="shared" si="1"/>
        <v>0</v>
      </c>
      <c r="F34" s="64" t="s">
        <v>162</v>
      </c>
      <c r="G34" s="37" t="s">
        <v>35</v>
      </c>
      <c r="H34" s="37" t="s">
        <v>92</v>
      </c>
    </row>
    <row r="35" spans="1:8" ht="24.95" customHeight="1" x14ac:dyDescent="0.25">
      <c r="A35" s="67" t="s">
        <v>187</v>
      </c>
      <c r="B35" s="68">
        <f>'С флаконы'!B26</f>
        <v>13.679999999999998</v>
      </c>
      <c r="C35" s="68">
        <f>B35*90</f>
        <v>1231.1999999999998</v>
      </c>
      <c r="D35" s="30">
        <v>0</v>
      </c>
      <c r="E35" s="68">
        <f t="shared" si="1"/>
        <v>0</v>
      </c>
      <c r="F35" s="64" t="s">
        <v>162</v>
      </c>
      <c r="G35" s="37" t="s">
        <v>35</v>
      </c>
      <c r="H35" s="37" t="s">
        <v>92</v>
      </c>
    </row>
    <row r="36" spans="1:8" ht="24.95" customHeight="1" x14ac:dyDescent="0.25">
      <c r="A36" s="67" t="s">
        <v>188</v>
      </c>
      <c r="B36" s="68">
        <f>'С флаконы'!B27</f>
        <v>12.54</v>
      </c>
      <c r="C36" s="68">
        <f>B36*500</f>
        <v>6270</v>
      </c>
      <c r="D36" s="30">
        <v>0</v>
      </c>
      <c r="E36" s="68">
        <f t="shared" si="1"/>
        <v>0</v>
      </c>
      <c r="F36" s="64" t="s">
        <v>162</v>
      </c>
      <c r="G36" s="37" t="s">
        <v>35</v>
      </c>
      <c r="H36" s="37" t="s">
        <v>92</v>
      </c>
    </row>
    <row r="37" spans="1:8" ht="24.95" customHeight="1" x14ac:dyDescent="0.25">
      <c r="A37" s="67" t="s">
        <v>189</v>
      </c>
      <c r="B37" s="68">
        <f>'С флаконы'!B28</f>
        <v>12.851999999999999</v>
      </c>
      <c r="C37" s="68">
        <f>B37*50</f>
        <v>642.59999999999991</v>
      </c>
      <c r="D37" s="30">
        <v>0</v>
      </c>
      <c r="E37" s="68">
        <f t="shared" si="1"/>
        <v>0</v>
      </c>
      <c r="F37" s="64" t="s">
        <v>162</v>
      </c>
      <c r="G37" s="37" t="s">
        <v>35</v>
      </c>
      <c r="H37" s="13" t="s">
        <v>15</v>
      </c>
    </row>
    <row r="38" spans="1:8" ht="24.95" customHeight="1" x14ac:dyDescent="0.25">
      <c r="A38" s="67" t="s">
        <v>190</v>
      </c>
      <c r="B38" s="68">
        <f>'С флаконы'!B29</f>
        <v>11.781000000000001</v>
      </c>
      <c r="C38" s="68">
        <f>B38*150</f>
        <v>1767.15</v>
      </c>
      <c r="D38" s="30">
        <v>0</v>
      </c>
      <c r="E38" s="68">
        <f t="shared" si="1"/>
        <v>0</v>
      </c>
      <c r="F38" s="64" t="s">
        <v>162</v>
      </c>
      <c r="G38" s="37" t="s">
        <v>35</v>
      </c>
      <c r="H38" s="13" t="s">
        <v>15</v>
      </c>
    </row>
    <row r="39" spans="1:8" ht="24.95" customHeight="1" x14ac:dyDescent="0.25">
      <c r="A39" s="69" t="s">
        <v>191</v>
      </c>
      <c r="B39" s="29">
        <f>'С флаконы'!B30</f>
        <v>12.851999999999999</v>
      </c>
      <c r="C39" s="29">
        <f>B39*50</f>
        <v>642.59999999999991</v>
      </c>
      <c r="D39" s="30">
        <v>0</v>
      </c>
      <c r="E39" s="29">
        <f t="shared" si="1"/>
        <v>0</v>
      </c>
      <c r="F39" s="64" t="s">
        <v>162</v>
      </c>
      <c r="G39" s="37" t="s">
        <v>163</v>
      </c>
      <c r="H39" s="13" t="s">
        <v>15</v>
      </c>
    </row>
    <row r="40" spans="1:8" ht="24.95" customHeight="1" x14ac:dyDescent="0.25">
      <c r="A40" s="62" t="s">
        <v>192</v>
      </c>
      <c r="B40" s="63">
        <f>'С флаконы'!B31</f>
        <v>11.781000000000001</v>
      </c>
      <c r="C40" s="63">
        <f>B40*150</f>
        <v>1767.15</v>
      </c>
      <c r="D40" s="30">
        <v>0</v>
      </c>
      <c r="E40" s="29">
        <f t="shared" si="1"/>
        <v>0</v>
      </c>
      <c r="F40" s="64" t="s">
        <v>162</v>
      </c>
      <c r="G40" s="37" t="s">
        <v>163</v>
      </c>
      <c r="H40" s="13" t="s">
        <v>15</v>
      </c>
    </row>
    <row r="41" spans="1:8" ht="24.95" customHeight="1" x14ac:dyDescent="0.25">
      <c r="A41" s="72" t="s">
        <v>193</v>
      </c>
      <c r="B41" s="73">
        <f>'С флаконы'!B32</f>
        <v>20.31024</v>
      </c>
      <c r="C41" s="73">
        <f>B41*40</f>
        <v>812.40959999999995</v>
      </c>
      <c r="D41" s="17">
        <v>0</v>
      </c>
      <c r="E41" s="73">
        <f t="shared" si="1"/>
        <v>0</v>
      </c>
      <c r="F41" s="74" t="s">
        <v>194</v>
      </c>
      <c r="G41" s="37" t="s">
        <v>35</v>
      </c>
      <c r="H41" s="37" t="s">
        <v>92</v>
      </c>
    </row>
    <row r="42" spans="1:8" ht="24.95" customHeight="1" x14ac:dyDescent="0.25">
      <c r="A42" s="67" t="s">
        <v>195</v>
      </c>
      <c r="B42" s="68">
        <f>'С флаконы'!B33</f>
        <v>18.816840000000003</v>
      </c>
      <c r="C42" s="68">
        <f>B42*250</f>
        <v>4704.2100000000009</v>
      </c>
      <c r="D42" s="30">
        <v>0</v>
      </c>
      <c r="E42" s="68">
        <f t="shared" si="1"/>
        <v>0</v>
      </c>
      <c r="F42" s="75" t="s">
        <v>194</v>
      </c>
      <c r="G42" s="37" t="s">
        <v>35</v>
      </c>
      <c r="H42" s="37" t="s">
        <v>92</v>
      </c>
    </row>
  </sheetData>
  <mergeCells count="11">
    <mergeCell ref="G9:H9"/>
    <mergeCell ref="A10:H10"/>
    <mergeCell ref="B1:F1"/>
    <mergeCell ref="G1:H8"/>
    <mergeCell ref="B2:D2"/>
    <mergeCell ref="B3:D3"/>
    <mergeCell ref="B4:D4"/>
    <mergeCell ref="B5:D5"/>
    <mergeCell ref="B6:D6"/>
    <mergeCell ref="B7:D7"/>
    <mergeCell ref="B8:F8"/>
  </mergeCells>
  <dataValidations count="1">
    <dataValidation type="list" allowBlank="1" showInputMessage="1" showErrorMessage="1" sqref="H37:H40">
      <formula1>$K$15:$K$17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Сырьё!$L$11:$L$13</xm:f>
          </x14:formula1>
          <xm:sqref>H25:H32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workbookViewId="0">
      <selection activeCell="G1" sqref="G1"/>
    </sheetView>
  </sheetViews>
  <sheetFormatPr defaultRowHeight="15" x14ac:dyDescent="0.25"/>
  <cols>
    <col min="1" max="1" width="40.7109375" customWidth="1"/>
    <col min="2" max="2" width="10.7109375" customWidth="1"/>
    <col min="10" max="12" width="9.140625" hidden="1" customWidth="1"/>
    <col min="13" max="14" width="9.140625" customWidth="1"/>
  </cols>
  <sheetData>
    <row r="1" spans="1:16" ht="33" customHeight="1" x14ac:dyDescent="0.25">
      <c r="A1" s="76" t="s">
        <v>196</v>
      </c>
      <c r="B1" s="77" t="s">
        <v>197</v>
      </c>
      <c r="C1" s="78" t="s">
        <v>198</v>
      </c>
      <c r="D1" s="78" t="s">
        <v>199</v>
      </c>
      <c r="E1" s="78" t="s">
        <v>200</v>
      </c>
      <c r="F1" s="77" t="s">
        <v>201</v>
      </c>
      <c r="J1" s="79"/>
      <c r="K1" s="79"/>
      <c r="L1" s="80"/>
    </row>
    <row r="2" spans="1:16" ht="33" customHeight="1" x14ac:dyDescent="0.25">
      <c r="A2" s="178" t="s">
        <v>202</v>
      </c>
      <c r="B2" s="179"/>
      <c r="C2" s="179"/>
      <c r="D2" s="179"/>
      <c r="E2" s="179"/>
      <c r="F2" s="179"/>
      <c r="J2" s="79"/>
      <c r="K2" s="79">
        <v>11861.666042728175</v>
      </c>
      <c r="L2" s="80"/>
    </row>
    <row r="3" spans="1:16" ht="15" customHeight="1" x14ac:dyDescent="0.25">
      <c r="A3" s="81" t="s">
        <v>203</v>
      </c>
      <c r="B3" s="36">
        <v>34.526849999999996</v>
      </c>
      <c r="C3" s="36">
        <v>34.033609285714277</v>
      </c>
      <c r="D3" s="36">
        <v>33.293748214285714</v>
      </c>
      <c r="E3" s="36">
        <v>32.553887142857143</v>
      </c>
      <c r="F3" s="36">
        <v>32.060646428571424</v>
      </c>
      <c r="J3" s="79"/>
      <c r="K3" s="79">
        <v>7283.3236256369046</v>
      </c>
      <c r="L3" s="80"/>
    </row>
    <row r="4" spans="1:16" ht="15" customHeight="1" x14ac:dyDescent="0.25">
      <c r="A4" s="82" t="s">
        <v>204</v>
      </c>
      <c r="B4" s="29">
        <v>35.64470571428572</v>
      </c>
      <c r="C4" s="29">
        <v>34.324531428571433</v>
      </c>
      <c r="D4" s="29">
        <v>34.324531428571433</v>
      </c>
      <c r="E4" s="29">
        <v>44.885925714285712</v>
      </c>
      <c r="F4" s="29">
        <v>33.004357142857145</v>
      </c>
      <c r="J4" s="79"/>
      <c r="K4" s="79">
        <v>11349.966042728174</v>
      </c>
      <c r="L4" s="80"/>
    </row>
    <row r="5" spans="1:16" ht="33" customHeight="1" x14ac:dyDescent="0.25">
      <c r="A5" s="178" t="s">
        <v>205</v>
      </c>
      <c r="B5" s="179"/>
      <c r="C5" s="179"/>
      <c r="D5" s="179"/>
      <c r="E5" s="179"/>
      <c r="F5" s="179"/>
      <c r="I5" s="79"/>
      <c r="J5" s="79"/>
      <c r="K5" s="79">
        <v>11349.966042728174</v>
      </c>
      <c r="L5" s="79"/>
    </row>
    <row r="6" spans="1:16" x14ac:dyDescent="0.25">
      <c r="A6" s="81" t="s">
        <v>203</v>
      </c>
      <c r="B6" s="36">
        <v>33.019662499999995</v>
      </c>
      <c r="C6" s="36">
        <v>32.547953035714279</v>
      </c>
      <c r="D6" s="36">
        <v>31.840388839285716</v>
      </c>
      <c r="E6" s="36">
        <v>31.132824642857141</v>
      </c>
      <c r="F6" s="36">
        <v>30.661115178571428</v>
      </c>
      <c r="I6" s="79"/>
      <c r="K6" s="79"/>
      <c r="L6" s="79"/>
      <c r="M6" s="83"/>
      <c r="P6" s="83"/>
    </row>
    <row r="7" spans="1:16" x14ac:dyDescent="0.25">
      <c r="A7" s="82" t="s">
        <v>204</v>
      </c>
      <c r="B7" s="29">
        <v>34.191346339285722</v>
      </c>
      <c r="C7" s="29">
        <v>32.92500017857143</v>
      </c>
      <c r="D7" s="29">
        <v>32.92500017857143</v>
      </c>
      <c r="E7" s="29">
        <v>43.055769464285717</v>
      </c>
      <c r="F7" s="29">
        <v>31.658654017857145</v>
      </c>
      <c r="I7" s="79"/>
      <c r="J7" s="79"/>
      <c r="K7" s="79"/>
      <c r="L7" s="79"/>
    </row>
    <row r="8" spans="1:16" ht="33" customHeight="1" x14ac:dyDescent="0.25">
      <c r="A8" s="178" t="s">
        <v>206</v>
      </c>
      <c r="B8" s="179"/>
      <c r="C8" s="179"/>
      <c r="D8" s="179"/>
      <c r="E8" s="179"/>
      <c r="F8" s="179"/>
    </row>
    <row r="9" spans="1:16" x14ac:dyDescent="0.25">
      <c r="A9" s="81" t="s">
        <v>207</v>
      </c>
      <c r="B9" s="36">
        <v>38.258849999999995</v>
      </c>
      <c r="C9" s="36">
        <v>37.71229499999999</v>
      </c>
      <c r="D9" s="36">
        <v>36.892462499999993</v>
      </c>
      <c r="E9" s="36">
        <v>36.072629999999997</v>
      </c>
      <c r="F9" s="36">
        <v>35.526074999999999</v>
      </c>
    </row>
    <row r="10" spans="1:16" x14ac:dyDescent="0.25">
      <c r="A10" s="82" t="s">
        <v>208</v>
      </c>
      <c r="B10" s="29">
        <v>39.243420000000008</v>
      </c>
      <c r="C10" s="29">
        <v>37.789960000000001</v>
      </c>
      <c r="D10" s="29">
        <v>37.789960000000001</v>
      </c>
      <c r="E10" s="29">
        <v>49.417639999999999</v>
      </c>
      <c r="F10" s="29">
        <v>36.336500000000001</v>
      </c>
    </row>
    <row r="11" spans="1:16" ht="33" customHeight="1" x14ac:dyDescent="0.25">
      <c r="A11" s="178" t="s">
        <v>209</v>
      </c>
      <c r="B11" s="179"/>
      <c r="C11" s="179"/>
      <c r="D11" s="179"/>
      <c r="E11" s="179"/>
      <c r="F11" s="179"/>
    </row>
    <row r="12" spans="1:16" x14ac:dyDescent="0.25">
      <c r="A12" s="81" t="s">
        <v>210</v>
      </c>
      <c r="B12" s="36">
        <v>41.534849999999999</v>
      </c>
      <c r="C12" s="36">
        <v>40.941494999999989</v>
      </c>
      <c r="D12" s="36">
        <v>40.0514625</v>
      </c>
      <c r="E12" s="36">
        <v>39.161429999999996</v>
      </c>
      <c r="F12" s="36">
        <v>38.568074999999993</v>
      </c>
    </row>
    <row r="13" spans="1:16" x14ac:dyDescent="0.25">
      <c r="A13" s="82" t="s">
        <v>211</v>
      </c>
      <c r="B13" s="29">
        <v>42.402419999999999</v>
      </c>
      <c r="C13" s="29">
        <v>40.831960000000002</v>
      </c>
      <c r="D13" s="29">
        <v>40.831960000000002</v>
      </c>
      <c r="E13" s="29">
        <v>53.39564</v>
      </c>
      <c r="F13" s="29">
        <v>39.261499999999998</v>
      </c>
    </row>
    <row r="14" spans="1:16" ht="33" customHeight="1" x14ac:dyDescent="0.25">
      <c r="A14" s="178" t="s">
        <v>212</v>
      </c>
      <c r="B14" s="179"/>
      <c r="C14" s="179"/>
      <c r="D14" s="179"/>
      <c r="E14" s="179"/>
      <c r="F14" s="179"/>
    </row>
    <row r="15" spans="1:16" x14ac:dyDescent="0.25">
      <c r="A15" s="81" t="s">
        <v>213</v>
      </c>
      <c r="B15" s="36">
        <v>69.595906249999999</v>
      </c>
      <c r="C15" s="36">
        <v>68.564855787037033</v>
      </c>
      <c r="D15" s="36">
        <v>67.01828009259259</v>
      </c>
      <c r="E15" s="36">
        <v>65.471704398148148</v>
      </c>
      <c r="F15" s="36">
        <v>64.440653935185182</v>
      </c>
    </row>
    <row r="16" spans="1:16" x14ac:dyDescent="0.25">
      <c r="A16" s="82" t="s">
        <v>214</v>
      </c>
      <c r="B16" s="29">
        <v>72.677992592592602</v>
      </c>
      <c r="C16" s="29">
        <v>71.559869629629631</v>
      </c>
      <c r="D16" s="29">
        <v>69.882685185185196</v>
      </c>
      <c r="E16" s="29">
        <v>68.205500740740746</v>
      </c>
      <c r="F16" s="29">
        <v>67.087377777777775</v>
      </c>
    </row>
    <row r="17" spans="1:6" ht="33" customHeight="1" x14ac:dyDescent="0.25">
      <c r="A17" s="178" t="s">
        <v>215</v>
      </c>
      <c r="B17" s="179"/>
      <c r="C17" s="179"/>
      <c r="D17" s="179"/>
      <c r="E17" s="179"/>
      <c r="F17" s="179"/>
    </row>
    <row r="18" spans="1:6" x14ac:dyDescent="0.25">
      <c r="A18" s="81" t="s">
        <v>216</v>
      </c>
      <c r="B18" s="36">
        <v>79.869656250000006</v>
      </c>
      <c r="C18" s="36">
        <v>78.686402083333334</v>
      </c>
      <c r="D18" s="36">
        <v>76.911520833333327</v>
      </c>
      <c r="E18" s="36">
        <v>75.136639583333334</v>
      </c>
      <c r="F18" s="36">
        <v>73.953385416666663</v>
      </c>
    </row>
    <row r="19" spans="1:6" x14ac:dyDescent="0.25">
      <c r="A19" s="82" t="s">
        <v>217</v>
      </c>
      <c r="B19" s="29">
        <v>82.571233333333353</v>
      </c>
      <c r="C19" s="29">
        <v>81.300906666666677</v>
      </c>
      <c r="D19" s="29">
        <v>79.395416666666677</v>
      </c>
      <c r="E19" s="29">
        <v>77.489926666666676</v>
      </c>
      <c r="F19" s="29">
        <v>76.2196</v>
      </c>
    </row>
    <row r="20" spans="1:6" ht="33" customHeight="1" x14ac:dyDescent="0.25">
      <c r="A20" s="178" t="s">
        <v>218</v>
      </c>
      <c r="B20" s="179"/>
      <c r="C20" s="179"/>
      <c r="D20" s="179"/>
      <c r="E20" s="179"/>
      <c r="F20" s="179"/>
    </row>
    <row r="21" spans="1:6" x14ac:dyDescent="0.25">
      <c r="A21" s="81" t="s">
        <v>219</v>
      </c>
      <c r="B21" s="36">
        <v>116.790375</v>
      </c>
      <c r="C21" s="36">
        <v>114.99359999999999</v>
      </c>
      <c r="D21" s="36">
        <v>112.29843750000001</v>
      </c>
      <c r="E21" s="36">
        <v>109.60327499999998</v>
      </c>
      <c r="F21" s="36">
        <v>107.80649999999999</v>
      </c>
    </row>
    <row r="22" spans="1:6" x14ac:dyDescent="0.25">
      <c r="A22" s="82" t="s">
        <v>220</v>
      </c>
      <c r="B22" s="29">
        <v>123.1825</v>
      </c>
      <c r="C22" s="29">
        <v>121.21158</v>
      </c>
      <c r="D22" s="29">
        <v>118.25519999999999</v>
      </c>
      <c r="E22" s="29">
        <v>115.29882000000001</v>
      </c>
      <c r="F22" s="29">
        <v>113.3279</v>
      </c>
    </row>
    <row r="23" spans="1:6" ht="19.5" customHeight="1" x14ac:dyDescent="0.25">
      <c r="A23" s="178" t="s">
        <v>52</v>
      </c>
      <c r="B23" s="179"/>
      <c r="C23" s="179"/>
      <c r="D23" s="179"/>
      <c r="E23" s="179"/>
      <c r="F23" s="179"/>
    </row>
    <row r="24" spans="1:6" x14ac:dyDescent="0.25">
      <c r="A24" s="81" t="s">
        <v>53</v>
      </c>
      <c r="B24" s="36">
        <v>2025.3299999999995</v>
      </c>
      <c r="C24" s="36">
        <v>2008.4522499999994</v>
      </c>
      <c r="D24" s="36">
        <v>1991.5744999999995</v>
      </c>
      <c r="E24" s="36">
        <v>1974.6967499999994</v>
      </c>
      <c r="F24" s="36">
        <v>1957.8189999999995</v>
      </c>
    </row>
    <row r="25" spans="1:6" x14ac:dyDescent="0.25">
      <c r="A25" s="82" t="s">
        <v>56</v>
      </c>
      <c r="B25" s="29">
        <v>2141.2079999999996</v>
      </c>
      <c r="C25" s="29">
        <v>2122.5887999999995</v>
      </c>
      <c r="D25" s="29">
        <v>2103.9695999999994</v>
      </c>
      <c r="E25" s="29">
        <v>2085.3503999999998</v>
      </c>
      <c r="F25" s="29">
        <v>2066.7312000000002</v>
      </c>
    </row>
    <row r="26" spans="1:6" ht="18.75" customHeight="1" x14ac:dyDescent="0.25">
      <c r="A26" s="178" t="s">
        <v>57</v>
      </c>
      <c r="B26" s="179"/>
      <c r="C26" s="179"/>
      <c r="D26" s="179"/>
      <c r="E26" s="179"/>
      <c r="F26" s="179"/>
    </row>
    <row r="27" spans="1:6" x14ac:dyDescent="0.25">
      <c r="A27" s="81" t="s">
        <v>58</v>
      </c>
      <c r="B27" s="36">
        <v>3901.9499999999994</v>
      </c>
      <c r="C27" s="36">
        <v>3834.0899999999992</v>
      </c>
      <c r="D27" s="36">
        <v>3766.23</v>
      </c>
      <c r="E27" s="36">
        <v>3698.37</v>
      </c>
      <c r="F27" s="36">
        <v>3630.5099999999998</v>
      </c>
    </row>
    <row r="28" spans="1:6" x14ac:dyDescent="0.25">
      <c r="A28" s="82" t="s">
        <v>59</v>
      </c>
      <c r="B28" s="29">
        <v>4230.5391999999993</v>
      </c>
      <c r="C28" s="29">
        <v>4155.6624000000002</v>
      </c>
      <c r="D28" s="29">
        <v>4080.7856000000002</v>
      </c>
      <c r="E28" s="29">
        <v>4005.9087999999997</v>
      </c>
      <c r="F28" s="29">
        <v>3931.0319999999997</v>
      </c>
    </row>
    <row r="29" spans="1:6" ht="18.75" x14ac:dyDescent="0.25">
      <c r="A29" s="178" t="s">
        <v>60</v>
      </c>
      <c r="B29" s="179"/>
      <c r="C29" s="179"/>
      <c r="D29" s="179"/>
      <c r="E29" s="179"/>
      <c r="F29" s="179"/>
    </row>
    <row r="30" spans="1:6" x14ac:dyDescent="0.25">
      <c r="A30" s="81" t="s">
        <v>221</v>
      </c>
      <c r="B30" s="36">
        <v>420</v>
      </c>
      <c r="C30" s="36">
        <v>420</v>
      </c>
      <c r="D30" s="36">
        <v>420</v>
      </c>
      <c r="E30" s="36">
        <v>420</v>
      </c>
      <c r="F30" s="36">
        <v>420</v>
      </c>
    </row>
    <row r="31" spans="1:6" x14ac:dyDescent="0.25">
      <c r="A31" s="82" t="s">
        <v>222</v>
      </c>
      <c r="B31" s="29">
        <v>2000</v>
      </c>
      <c r="C31" s="29">
        <v>2000</v>
      </c>
      <c r="D31" s="29">
        <v>2000</v>
      </c>
      <c r="E31" s="29">
        <v>2000</v>
      </c>
      <c r="F31" s="29">
        <v>2000</v>
      </c>
    </row>
    <row r="32" spans="1:6" ht="33" customHeight="1" x14ac:dyDescent="0.25">
      <c r="A32" s="178" t="s">
        <v>223</v>
      </c>
      <c r="B32" s="179"/>
      <c r="C32" s="179"/>
      <c r="D32" s="179"/>
      <c r="E32" s="179"/>
      <c r="F32" s="179"/>
    </row>
    <row r="33" spans="1:6" x14ac:dyDescent="0.25">
      <c r="A33" s="81" t="s">
        <v>224</v>
      </c>
      <c r="B33" s="36">
        <v>1096.5</v>
      </c>
      <c r="C33" s="36">
        <v>1059.95</v>
      </c>
      <c r="D33" s="36">
        <v>1023.4000000000001</v>
      </c>
      <c r="E33" s="36">
        <v>986.85</v>
      </c>
      <c r="F33" s="36">
        <v>950.30000000000007</v>
      </c>
    </row>
    <row r="34" spans="1:6" x14ac:dyDescent="0.25">
      <c r="A34" s="82" t="s">
        <v>225</v>
      </c>
      <c r="B34" s="29">
        <v>593.4</v>
      </c>
      <c r="C34" s="29">
        <v>573.62</v>
      </c>
      <c r="D34" s="29">
        <v>553.84</v>
      </c>
      <c r="E34" s="29">
        <v>534.06000000000006</v>
      </c>
      <c r="F34" s="29">
        <v>514.28000000000009</v>
      </c>
    </row>
    <row r="35" spans="1:6" ht="15" customHeight="1" x14ac:dyDescent="0.25">
      <c r="A35" s="84" t="s">
        <v>226</v>
      </c>
      <c r="B35" s="39">
        <v>709.5</v>
      </c>
      <c r="C35" s="39">
        <v>685.85</v>
      </c>
      <c r="D35" s="39">
        <v>662.2</v>
      </c>
      <c r="E35" s="39">
        <v>638.55000000000007</v>
      </c>
      <c r="F35" s="39">
        <v>614.90000000000009</v>
      </c>
    </row>
    <row r="36" spans="1:6" ht="18.75" x14ac:dyDescent="0.25">
      <c r="A36" s="178" t="s">
        <v>227</v>
      </c>
      <c r="B36" s="179"/>
      <c r="C36" s="179"/>
      <c r="D36" s="179"/>
      <c r="E36" s="179"/>
      <c r="F36" s="179"/>
    </row>
    <row r="37" spans="1:6" x14ac:dyDescent="0.25">
      <c r="A37" s="81" t="s">
        <v>224</v>
      </c>
      <c r="B37" s="36">
        <v>9503</v>
      </c>
      <c r="C37" s="36">
        <v>9137.5</v>
      </c>
      <c r="D37" s="36">
        <v>8772</v>
      </c>
      <c r="E37" s="36">
        <v>8406.5</v>
      </c>
      <c r="F37" s="36">
        <v>8041.0000000000009</v>
      </c>
    </row>
    <row r="38" spans="1:6" x14ac:dyDescent="0.25">
      <c r="A38" s="82" t="s">
        <v>225</v>
      </c>
      <c r="B38" s="29">
        <v>5142.8</v>
      </c>
      <c r="C38" s="29">
        <v>4945</v>
      </c>
      <c r="D38" s="29">
        <v>4747.2</v>
      </c>
      <c r="E38" s="29">
        <v>4549.3999999999996</v>
      </c>
      <c r="F38" s="29">
        <v>4351.6000000000004</v>
      </c>
    </row>
    <row r="39" spans="1:6" x14ac:dyDescent="0.25">
      <c r="A39" s="84" t="s">
        <v>226</v>
      </c>
      <c r="B39" s="39">
        <v>6149</v>
      </c>
      <c r="C39" s="39">
        <v>5912.5</v>
      </c>
      <c r="D39" s="39">
        <v>5676</v>
      </c>
      <c r="E39" s="39">
        <v>5439.5</v>
      </c>
      <c r="F39" s="39">
        <v>5203</v>
      </c>
    </row>
    <row r="124" spans="3:5" x14ac:dyDescent="0.25">
      <c r="E124">
        <v>0</v>
      </c>
    </row>
    <row r="126" spans="3:5" x14ac:dyDescent="0.25">
      <c r="C126">
        <v>0</v>
      </c>
      <c r="E126">
        <v>0</v>
      </c>
    </row>
  </sheetData>
  <mergeCells count="12">
    <mergeCell ref="A36:F36"/>
    <mergeCell ref="A2:F2"/>
    <mergeCell ref="A5:F5"/>
    <mergeCell ref="A8:F8"/>
    <mergeCell ref="A11:F11"/>
    <mergeCell ref="A14:F14"/>
    <mergeCell ref="A17:F17"/>
    <mergeCell ref="A20:F20"/>
    <mergeCell ref="A23:F23"/>
    <mergeCell ref="A26:F26"/>
    <mergeCell ref="A29:F29"/>
    <mergeCell ref="A32:F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6"/>
  <sheetViews>
    <sheetView workbookViewId="0">
      <pane ySplit="1" topLeftCell="A2" activePane="bottomLeft" state="frozen"/>
      <selection activeCell="G1" sqref="G1"/>
      <selection pane="bottomLeft" activeCell="G1" sqref="G1"/>
    </sheetView>
  </sheetViews>
  <sheetFormatPr defaultRowHeight="12.75" x14ac:dyDescent="0.2"/>
  <cols>
    <col min="1" max="1" width="10.85546875" style="1" customWidth="1"/>
    <col min="2" max="2" width="36.5703125" style="1" bestFit="1" customWidth="1"/>
    <col min="3" max="3" width="10.28515625" style="1" bestFit="1" customWidth="1"/>
    <col min="4" max="9" width="6.5703125" style="1" bestFit="1" customWidth="1"/>
    <col min="10" max="11" width="6.5703125" style="1" customWidth="1"/>
    <col min="12" max="12" width="6.85546875" style="1" customWidth="1"/>
    <col min="13" max="14" width="9.140625" style="1" customWidth="1"/>
    <col min="15" max="16384" width="9.140625" style="1"/>
  </cols>
  <sheetData>
    <row r="1" spans="1:16" ht="38.25" thickBot="1" x14ac:dyDescent="0.25">
      <c r="A1" s="85" t="s">
        <v>228</v>
      </c>
      <c r="B1" s="86" t="s">
        <v>229</v>
      </c>
      <c r="C1" s="87">
        <v>1</v>
      </c>
      <c r="D1" s="88">
        <v>2</v>
      </c>
      <c r="E1" s="89">
        <v>3</v>
      </c>
      <c r="F1" s="90">
        <v>4</v>
      </c>
      <c r="G1" s="90">
        <v>5</v>
      </c>
      <c r="H1" s="89">
        <v>6</v>
      </c>
      <c r="I1" s="89">
        <v>7</v>
      </c>
      <c r="J1" s="89">
        <v>8</v>
      </c>
      <c r="K1" s="89">
        <v>9</v>
      </c>
      <c r="L1" s="91" t="s">
        <v>199</v>
      </c>
    </row>
    <row r="2" spans="1:16" ht="35.1" customHeight="1" thickBot="1" x14ac:dyDescent="0.25">
      <c r="A2" s="188" t="s">
        <v>230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6" ht="12.75" hidden="1" customHeight="1" x14ac:dyDescent="0.2">
      <c r="A3" s="92" t="s">
        <v>197</v>
      </c>
      <c r="B3" s="183" t="s">
        <v>231</v>
      </c>
      <c r="C3" s="93">
        <v>37.014578571428565</v>
      </c>
      <c r="D3" s="93">
        <v>36.64443278571428</v>
      </c>
      <c r="E3" s="93">
        <v>36.274286999999994</v>
      </c>
      <c r="F3" s="93">
        <v>35.904141214285708</v>
      </c>
      <c r="G3" s="93">
        <v>35.533995428571423</v>
      </c>
      <c r="H3" s="93">
        <v>35.163849642857137</v>
      </c>
      <c r="I3" s="93">
        <v>34.793703857142852</v>
      </c>
      <c r="J3" s="93">
        <v>34.423558071428566</v>
      </c>
      <c r="K3" s="93">
        <v>1195.7202929753003</v>
      </c>
      <c r="L3" s="94">
        <v>33.683266499999995</v>
      </c>
    </row>
    <row r="4" spans="1:16" ht="12.75" hidden="1" customHeight="1" x14ac:dyDescent="0.2">
      <c r="A4" s="95" t="s">
        <v>232</v>
      </c>
      <c r="B4" s="184"/>
      <c r="C4" s="36">
        <v>36.274286999999994</v>
      </c>
      <c r="D4" s="36">
        <v>35.911544129999996</v>
      </c>
      <c r="E4" s="36">
        <v>35.548801259999991</v>
      </c>
      <c r="F4" s="36">
        <v>35.186058389999992</v>
      </c>
      <c r="G4" s="36">
        <v>34.823315519999994</v>
      </c>
      <c r="H4" s="36">
        <v>34.460572649999996</v>
      </c>
      <c r="I4" s="36">
        <v>34.097829779999991</v>
      </c>
      <c r="J4" s="36">
        <v>33.735086909999993</v>
      </c>
      <c r="K4" s="36">
        <v>1814.4788577539937</v>
      </c>
      <c r="L4" s="36">
        <v>33.009601169999996</v>
      </c>
    </row>
    <row r="5" spans="1:16" x14ac:dyDescent="0.2">
      <c r="A5" s="95" t="s">
        <v>233</v>
      </c>
      <c r="B5" s="184"/>
      <c r="C5" s="36">
        <v>35.548801259999991</v>
      </c>
      <c r="D5" s="36">
        <v>35.193313247399992</v>
      </c>
      <c r="E5" s="36">
        <v>34.837825234799993</v>
      </c>
      <c r="F5" s="36">
        <v>34.482337222199995</v>
      </c>
      <c r="G5" s="36">
        <v>34.126849209599996</v>
      </c>
      <c r="H5" s="36">
        <v>33.771361196999997</v>
      </c>
      <c r="I5" s="36">
        <v>33.415873184399992</v>
      </c>
      <c r="J5" s="36">
        <v>33.060385171799993</v>
      </c>
      <c r="K5" s="36">
        <v>1814.4788577539937</v>
      </c>
      <c r="L5" s="36">
        <v>32.349409146599996</v>
      </c>
    </row>
    <row r="6" spans="1:16" ht="12.75" customHeight="1" x14ac:dyDescent="0.2">
      <c r="A6" s="95" t="s">
        <v>234</v>
      </c>
      <c r="B6" s="184"/>
      <c r="C6" s="36">
        <v>34.837825234799993</v>
      </c>
      <c r="D6" s="36">
        <v>34.489446982451994</v>
      </c>
      <c r="E6" s="36">
        <v>34.141068730103996</v>
      </c>
      <c r="F6" s="36">
        <v>33.792690477755997</v>
      </c>
      <c r="G6" s="36">
        <v>33.444312225407998</v>
      </c>
      <c r="H6" s="36">
        <v>33.095933973059999</v>
      </c>
      <c r="I6" s="36">
        <v>32.747555720711993</v>
      </c>
      <c r="J6" s="36">
        <v>32.399177468363995</v>
      </c>
      <c r="K6" s="36">
        <v>1778.1892805989137</v>
      </c>
      <c r="L6" s="36">
        <v>31.702420963667997</v>
      </c>
      <c r="M6" s="22"/>
      <c r="P6" s="22"/>
    </row>
    <row r="7" spans="1:16" ht="12.75" customHeight="1" x14ac:dyDescent="0.2">
      <c r="A7" s="95" t="s">
        <v>235</v>
      </c>
      <c r="B7" s="184"/>
      <c r="C7" s="36">
        <v>34.141068730103996</v>
      </c>
      <c r="D7" s="36">
        <v>33.799658042802953</v>
      </c>
      <c r="E7" s="36">
        <v>33.458247355501918</v>
      </c>
      <c r="F7" s="36">
        <v>33.116836668200875</v>
      </c>
      <c r="G7" s="36">
        <v>32.77542598089984</v>
      </c>
      <c r="H7" s="36">
        <v>32.434015293598797</v>
      </c>
      <c r="I7" s="36">
        <v>32.092604606297755</v>
      </c>
      <c r="J7" s="36">
        <v>31.751193918996716</v>
      </c>
      <c r="K7" s="36">
        <v>1742.6254949869353</v>
      </c>
      <c r="L7" s="36">
        <v>31.068372544394638</v>
      </c>
    </row>
    <row r="8" spans="1:16" ht="13.5" customHeight="1" thickBot="1" x14ac:dyDescent="0.25">
      <c r="A8" s="96" t="s">
        <v>201</v>
      </c>
      <c r="B8" s="185"/>
      <c r="C8" s="36">
        <v>33.458247355501918</v>
      </c>
      <c r="D8" s="36">
        <v>33.123664881946894</v>
      </c>
      <c r="E8" s="36">
        <v>32.789082408391877</v>
      </c>
      <c r="F8" s="36">
        <v>32.454499934836861</v>
      </c>
      <c r="G8" s="36">
        <v>32.119917461281844</v>
      </c>
      <c r="H8" s="36">
        <v>31.78533498772682</v>
      </c>
      <c r="I8" s="36">
        <v>31.4507525141718</v>
      </c>
      <c r="J8" s="36">
        <v>31.11617004061678</v>
      </c>
      <c r="K8" s="36">
        <v>1707.7729850871965</v>
      </c>
      <c r="L8" s="36">
        <v>30.447005093506746</v>
      </c>
    </row>
    <row r="9" spans="1:16" ht="12.75" customHeight="1" x14ac:dyDescent="0.2">
      <c r="A9" s="92" t="s">
        <v>197</v>
      </c>
      <c r="B9" s="180" t="s">
        <v>236</v>
      </c>
      <c r="C9" s="97">
        <v>51.299382445714279</v>
      </c>
      <c r="D9" s="97">
        <v>50.786388621257139</v>
      </c>
      <c r="E9" s="97">
        <v>50.273394796799991</v>
      </c>
      <c r="F9" s="97">
        <v>49.76040097234285</v>
      </c>
      <c r="G9" s="97">
        <v>49.24740714788571</v>
      </c>
      <c r="H9" s="97">
        <v>48.734413323428562</v>
      </c>
      <c r="I9" s="97">
        <v>48.221419498971422</v>
      </c>
      <c r="J9" s="97">
        <v>47.708425674514281</v>
      </c>
      <c r="K9" s="97">
        <v>47.19543185005714</v>
      </c>
      <c r="L9" s="98">
        <v>46.682438025599993</v>
      </c>
    </row>
    <row r="10" spans="1:16" ht="12.75" customHeight="1" x14ac:dyDescent="0.2">
      <c r="A10" s="95" t="s">
        <v>232</v>
      </c>
      <c r="B10" s="181"/>
      <c r="C10" s="60">
        <v>50.273394796799991</v>
      </c>
      <c r="D10" s="60">
        <v>49.770660848831994</v>
      </c>
      <c r="E10" s="60">
        <v>49.267926900863991</v>
      </c>
      <c r="F10" s="60">
        <v>48.765192952895994</v>
      </c>
      <c r="G10" s="60">
        <v>48.262459004927997</v>
      </c>
      <c r="H10" s="60">
        <v>47.759725056959986</v>
      </c>
      <c r="I10" s="60">
        <v>47.25699110899199</v>
      </c>
      <c r="J10" s="60">
        <v>46.754257161023993</v>
      </c>
      <c r="K10" s="60">
        <v>46.251523213055997</v>
      </c>
      <c r="L10" s="99">
        <v>45.748789265087993</v>
      </c>
    </row>
    <row r="11" spans="1:16" ht="12.75" customHeight="1" x14ac:dyDescent="0.2">
      <c r="A11" s="95" t="s">
        <v>233</v>
      </c>
      <c r="B11" s="181"/>
      <c r="C11" s="60">
        <v>49.267926900863991</v>
      </c>
      <c r="D11" s="60">
        <v>48.775247631855351</v>
      </c>
      <c r="E11" s="60">
        <v>48.28256836284671</v>
      </c>
      <c r="F11" s="60">
        <v>47.78988909383807</v>
      </c>
      <c r="G11" s="60">
        <v>47.297209824829437</v>
      </c>
      <c r="H11" s="60">
        <v>46.804530555820783</v>
      </c>
      <c r="I11" s="60">
        <v>46.31185128681215</v>
      </c>
      <c r="J11" s="60">
        <v>45.81917201780351</v>
      </c>
      <c r="K11" s="60">
        <v>45.326492748794877</v>
      </c>
      <c r="L11" s="99">
        <v>44.83381347978623</v>
      </c>
    </row>
    <row r="12" spans="1:16" ht="12.75" customHeight="1" x14ac:dyDescent="0.2">
      <c r="A12" s="95" t="s">
        <v>234</v>
      </c>
      <c r="B12" s="181"/>
      <c r="C12" s="60">
        <v>48.28256836284671</v>
      </c>
      <c r="D12" s="60">
        <v>47.799742679218241</v>
      </c>
      <c r="E12" s="60">
        <v>47.316916995589779</v>
      </c>
      <c r="F12" s="60">
        <v>46.834091311961309</v>
      </c>
      <c r="G12" s="60">
        <v>46.351265628332847</v>
      </c>
      <c r="H12" s="60">
        <v>45.868439944704363</v>
      </c>
      <c r="I12" s="60">
        <v>45.385614261075908</v>
      </c>
      <c r="J12" s="60">
        <v>44.902788577447438</v>
      </c>
      <c r="K12" s="60">
        <v>44.419962893818976</v>
      </c>
      <c r="L12" s="99">
        <v>43.937137210190507</v>
      </c>
    </row>
    <row r="13" spans="1:16" ht="12.75" customHeight="1" x14ac:dyDescent="0.2">
      <c r="A13" s="95" t="s">
        <v>235</v>
      </c>
      <c r="B13" s="181"/>
      <c r="C13" s="60">
        <v>47.316916995589779</v>
      </c>
      <c r="D13" s="60">
        <v>46.843747825633876</v>
      </c>
      <c r="E13" s="60">
        <v>46.370578655677981</v>
      </c>
      <c r="F13" s="60">
        <v>45.897409485722079</v>
      </c>
      <c r="G13" s="60">
        <v>45.424240315766191</v>
      </c>
      <c r="H13" s="60">
        <v>44.951071145810275</v>
      </c>
      <c r="I13" s="60">
        <v>44.477901975854387</v>
      </c>
      <c r="J13" s="60">
        <v>44.004732805898492</v>
      </c>
      <c r="K13" s="60">
        <v>43.531563635942597</v>
      </c>
      <c r="L13" s="99">
        <v>43.058394465986694</v>
      </c>
    </row>
    <row r="14" spans="1:16" ht="13.5" customHeight="1" thickBot="1" x14ac:dyDescent="0.25">
      <c r="A14" s="96" t="s">
        <v>201</v>
      </c>
      <c r="B14" s="182"/>
      <c r="C14" s="100">
        <v>46.370578655677981</v>
      </c>
      <c r="D14" s="100">
        <v>45.906872869121202</v>
      </c>
      <c r="E14" s="100">
        <v>45.443167082564422</v>
      </c>
      <c r="F14" s="100">
        <v>44.979461296007635</v>
      </c>
      <c r="G14" s="100">
        <v>44.515755509450869</v>
      </c>
      <c r="H14" s="100">
        <v>44.052049722894068</v>
      </c>
      <c r="I14" s="100">
        <v>43.588343936337296</v>
      </c>
      <c r="J14" s="100">
        <v>43.124638149780523</v>
      </c>
      <c r="K14" s="100">
        <v>42.660932363223743</v>
      </c>
      <c r="L14" s="101">
        <v>42.197226576666957</v>
      </c>
    </row>
    <row r="15" spans="1:16" ht="12.75" customHeight="1" x14ac:dyDescent="0.2">
      <c r="A15" s="92" t="s">
        <v>197</v>
      </c>
      <c r="B15" s="183" t="s">
        <v>237</v>
      </c>
      <c r="C15" s="11">
        <v>57.821270605714282</v>
      </c>
      <c r="D15" s="93">
        <v>57.243057899657138</v>
      </c>
      <c r="E15" s="93">
        <v>56.664845193599994</v>
      </c>
      <c r="F15" s="93">
        <v>56.08663248754285</v>
      </c>
      <c r="G15" s="93">
        <v>55.508419781485706</v>
      </c>
      <c r="H15" s="93">
        <v>54.930207075428562</v>
      </c>
      <c r="I15" s="93">
        <v>54.351994369371425</v>
      </c>
      <c r="J15" s="93">
        <v>53.773781663314288</v>
      </c>
      <c r="K15" s="93">
        <v>53.195568957257144</v>
      </c>
      <c r="L15" s="94">
        <v>52.6173562512</v>
      </c>
    </row>
    <row r="16" spans="1:16" ht="12.75" customHeight="1" x14ac:dyDescent="0.2">
      <c r="A16" s="95" t="s">
        <v>232</v>
      </c>
      <c r="B16" s="184"/>
      <c r="C16" s="36">
        <v>56.664845193599994</v>
      </c>
      <c r="D16" s="36">
        <v>56.098196741663997</v>
      </c>
      <c r="E16" s="36">
        <v>55.531548289727994</v>
      </c>
      <c r="F16" s="36">
        <v>54.96489983779199</v>
      </c>
      <c r="G16" s="36">
        <v>54.398251385855993</v>
      </c>
      <c r="H16" s="36">
        <v>53.831602933919989</v>
      </c>
      <c r="I16" s="36">
        <v>53.264954481983999</v>
      </c>
      <c r="J16" s="36">
        <v>52.698306030048002</v>
      </c>
      <c r="K16" s="36">
        <v>52.131657578111998</v>
      </c>
      <c r="L16" s="102">
        <v>51.565009126176001</v>
      </c>
    </row>
    <row r="17" spans="1:12" ht="12.75" customHeight="1" x14ac:dyDescent="0.2">
      <c r="A17" s="95" t="s">
        <v>233</v>
      </c>
      <c r="B17" s="184"/>
      <c r="C17" s="36">
        <v>55.531548289727994</v>
      </c>
      <c r="D17" s="36">
        <v>54.976232806830716</v>
      </c>
      <c r="E17" s="36">
        <v>54.420917323933431</v>
      </c>
      <c r="F17" s="36">
        <v>53.865601841036145</v>
      </c>
      <c r="G17" s="36">
        <v>53.310286358138875</v>
      </c>
      <c r="H17" s="36">
        <v>52.75497087524159</v>
      </c>
      <c r="I17" s="36">
        <v>52.199655392344319</v>
      </c>
      <c r="J17" s="36">
        <v>51.644339909447041</v>
      </c>
      <c r="K17" s="36">
        <v>51.089024426549756</v>
      </c>
      <c r="L17" s="102">
        <v>50.533708943652478</v>
      </c>
    </row>
    <row r="18" spans="1:12" ht="12.75" customHeight="1" x14ac:dyDescent="0.2">
      <c r="A18" s="95" t="s">
        <v>234</v>
      </c>
      <c r="B18" s="184"/>
      <c r="C18" s="36">
        <v>54.420917323933431</v>
      </c>
      <c r="D18" s="36">
        <v>53.8767081506941</v>
      </c>
      <c r="E18" s="36">
        <v>53.332498977454762</v>
      </c>
      <c r="F18" s="36">
        <v>52.788289804215424</v>
      </c>
      <c r="G18" s="36">
        <v>52.244080630976093</v>
      </c>
      <c r="H18" s="36">
        <v>51.699871457736755</v>
      </c>
      <c r="I18" s="36">
        <v>51.155662284497431</v>
      </c>
      <c r="J18" s="36">
        <v>50.611453111258101</v>
      </c>
      <c r="K18" s="36">
        <v>50.067243938018763</v>
      </c>
      <c r="L18" s="102">
        <v>49.523034764779425</v>
      </c>
    </row>
    <row r="19" spans="1:12" ht="12.75" customHeight="1" x14ac:dyDescent="0.2">
      <c r="A19" s="95" t="s">
        <v>235</v>
      </c>
      <c r="B19" s="184"/>
      <c r="C19" s="36">
        <v>53.332498977454762</v>
      </c>
      <c r="D19" s="36">
        <v>52.79917398768022</v>
      </c>
      <c r="E19" s="36">
        <v>52.265848997905664</v>
      </c>
      <c r="F19" s="36">
        <v>51.732524008131115</v>
      </c>
      <c r="G19" s="36">
        <v>51.199199018356573</v>
      </c>
      <c r="H19" s="36">
        <v>50.665874028582017</v>
      </c>
      <c r="I19" s="36">
        <v>50.132549038807483</v>
      </c>
      <c r="J19" s="36">
        <v>49.599224049032941</v>
      </c>
      <c r="K19" s="36">
        <v>49.065899059258385</v>
      </c>
      <c r="L19" s="102">
        <v>48.532574069483836</v>
      </c>
    </row>
    <row r="20" spans="1:12" ht="13.5" customHeight="1" thickBot="1" x14ac:dyDescent="0.25">
      <c r="A20" s="96" t="s">
        <v>201</v>
      </c>
      <c r="B20" s="185"/>
      <c r="C20" s="103">
        <v>52.265848997905664</v>
      </c>
      <c r="D20" s="103">
        <v>51.743190507926613</v>
      </c>
      <c r="E20" s="103">
        <v>51.220532017947548</v>
      </c>
      <c r="F20" s="103">
        <v>50.69787352796849</v>
      </c>
      <c r="G20" s="103">
        <v>50.175215037989439</v>
      </c>
      <c r="H20" s="103">
        <v>49.652556548010374</v>
      </c>
      <c r="I20" s="103">
        <v>49.12989805803133</v>
      </c>
      <c r="J20" s="103">
        <v>48.607239568052279</v>
      </c>
      <c r="K20" s="103">
        <v>48.084581078073214</v>
      </c>
      <c r="L20" s="104">
        <v>47.561922588094156</v>
      </c>
    </row>
    <row r="21" spans="1:12" ht="12.75" customHeight="1" x14ac:dyDescent="0.2">
      <c r="A21" s="92" t="s">
        <v>197</v>
      </c>
      <c r="B21" s="180" t="s">
        <v>238</v>
      </c>
      <c r="C21" s="29">
        <v>64.523158765714285</v>
      </c>
      <c r="D21" s="97">
        <v>63.877927178057142</v>
      </c>
      <c r="E21" s="97">
        <v>63.232695590399999</v>
      </c>
      <c r="F21" s="97">
        <v>62.587464002742855</v>
      </c>
      <c r="G21" s="97">
        <v>61.942232415085712</v>
      </c>
      <c r="H21" s="97">
        <v>61.297000827428569</v>
      </c>
      <c r="I21" s="97">
        <v>60.651769239771426</v>
      </c>
      <c r="J21" s="97">
        <v>60.006537652114289</v>
      </c>
      <c r="K21" s="97">
        <v>59.361306064457146</v>
      </c>
      <c r="L21" s="98">
        <v>58.716074476800003</v>
      </c>
    </row>
    <row r="22" spans="1:12" ht="12.75" customHeight="1" x14ac:dyDescent="0.2">
      <c r="A22" s="95" t="s">
        <v>232</v>
      </c>
      <c r="B22" s="181"/>
      <c r="C22" s="60">
        <v>63.232695590399999</v>
      </c>
      <c r="D22" s="60">
        <v>62.600368634496</v>
      </c>
      <c r="E22" s="60">
        <v>61.968041678591995</v>
      </c>
      <c r="F22" s="60">
        <v>61.335714722687996</v>
      </c>
      <c r="G22" s="60">
        <v>60.703387766783997</v>
      </c>
      <c r="H22" s="60">
        <v>60.071060810879999</v>
      </c>
      <c r="I22" s="60">
        <v>59.438733854975993</v>
      </c>
      <c r="J22" s="60">
        <v>58.806406899072002</v>
      </c>
      <c r="K22" s="60">
        <v>58.174079943168003</v>
      </c>
      <c r="L22" s="99">
        <v>57.541752987264005</v>
      </c>
    </row>
    <row r="23" spans="1:12" ht="12.75" customHeight="1" x14ac:dyDescent="0.2">
      <c r="A23" s="95" t="s">
        <v>233</v>
      </c>
      <c r="B23" s="181"/>
      <c r="C23" s="60">
        <v>61.968041678591995</v>
      </c>
      <c r="D23" s="60">
        <v>61.348361261806076</v>
      </c>
      <c r="E23" s="60">
        <v>60.728680845020151</v>
      </c>
      <c r="F23" s="60">
        <v>60.109000428234232</v>
      </c>
      <c r="G23" s="60">
        <v>59.489320011448314</v>
      </c>
      <c r="H23" s="60">
        <v>58.869639594662395</v>
      </c>
      <c r="I23" s="60">
        <v>58.24995917787647</v>
      </c>
      <c r="J23" s="60">
        <v>57.630278761090558</v>
      </c>
      <c r="K23" s="60">
        <v>57.01059834430464</v>
      </c>
      <c r="L23" s="99">
        <v>56.390917927518721</v>
      </c>
    </row>
    <row r="24" spans="1:12" ht="12.75" customHeight="1" x14ac:dyDescent="0.2">
      <c r="A24" s="95" t="s">
        <v>234</v>
      </c>
      <c r="B24" s="181"/>
      <c r="C24" s="60">
        <v>60.728680845020151</v>
      </c>
      <c r="D24" s="60">
        <v>60.121394036569953</v>
      </c>
      <c r="E24" s="60">
        <v>59.514107228119748</v>
      </c>
      <c r="F24" s="60">
        <v>58.906820419669543</v>
      </c>
      <c r="G24" s="60">
        <v>58.299533611219346</v>
      </c>
      <c r="H24" s="60">
        <v>57.692246802769148</v>
      </c>
      <c r="I24" s="60">
        <v>57.084959994318936</v>
      </c>
      <c r="J24" s="60">
        <v>56.477673185868746</v>
      </c>
      <c r="K24" s="60">
        <v>55.870386377418548</v>
      </c>
      <c r="L24" s="99">
        <v>55.263099568968343</v>
      </c>
    </row>
    <row r="25" spans="1:12" ht="12.75" customHeight="1" x14ac:dyDescent="0.2">
      <c r="A25" s="95" t="s">
        <v>235</v>
      </c>
      <c r="B25" s="181"/>
      <c r="C25" s="60">
        <v>59.514107228119748</v>
      </c>
      <c r="D25" s="60">
        <v>58.918966155838554</v>
      </c>
      <c r="E25" s="60">
        <v>58.323825083557352</v>
      </c>
      <c r="F25" s="60">
        <v>57.728684011276151</v>
      </c>
      <c r="G25" s="60">
        <v>57.133542938994957</v>
      </c>
      <c r="H25" s="60">
        <v>56.538401866713762</v>
      </c>
      <c r="I25" s="60">
        <v>55.943260794432554</v>
      </c>
      <c r="J25" s="60">
        <v>55.348119722151367</v>
      </c>
      <c r="K25" s="60">
        <v>54.752978649870172</v>
      </c>
      <c r="L25" s="99">
        <v>54.157837577588978</v>
      </c>
    </row>
    <row r="26" spans="1:12" ht="13.5" customHeight="1" thickBot="1" x14ac:dyDescent="0.25">
      <c r="A26" s="96" t="s">
        <v>201</v>
      </c>
      <c r="B26" s="182"/>
      <c r="C26" s="100">
        <v>58.323825083557352</v>
      </c>
      <c r="D26" s="100">
        <v>57.740586832721782</v>
      </c>
      <c r="E26" s="100">
        <v>57.157348581886204</v>
      </c>
      <c r="F26" s="100">
        <v>56.574110331050626</v>
      </c>
      <c r="G26" s="100">
        <v>55.990872080215055</v>
      </c>
      <c r="H26" s="100">
        <v>55.407633829379485</v>
      </c>
      <c r="I26" s="100">
        <v>54.8243955785439</v>
      </c>
      <c r="J26" s="100">
        <v>54.241157327708336</v>
      </c>
      <c r="K26" s="100">
        <v>53.657919076872766</v>
      </c>
      <c r="L26" s="101">
        <v>53.074680826037195</v>
      </c>
    </row>
    <row r="27" spans="1:12" ht="12.75" customHeight="1" x14ac:dyDescent="0.2">
      <c r="A27" s="92" t="s">
        <v>197</v>
      </c>
      <c r="B27" s="183" t="s">
        <v>239</v>
      </c>
      <c r="C27" s="36">
        <v>71.225046925714281</v>
      </c>
      <c r="D27" s="93">
        <v>70.512796456457139</v>
      </c>
      <c r="E27" s="93">
        <v>69.800545987199996</v>
      </c>
      <c r="F27" s="93">
        <v>69.088295517942854</v>
      </c>
      <c r="G27" s="93">
        <v>68.376045048685711</v>
      </c>
      <c r="H27" s="93">
        <v>67.663794579428568</v>
      </c>
      <c r="I27" s="93">
        <v>66.951544110171426</v>
      </c>
      <c r="J27" s="93">
        <v>66.239293640914283</v>
      </c>
      <c r="K27" s="93">
        <v>65.527043171657141</v>
      </c>
      <c r="L27" s="94">
        <v>64.814792702399998</v>
      </c>
    </row>
    <row r="28" spans="1:12" ht="12.75" customHeight="1" x14ac:dyDescent="0.2">
      <c r="A28" s="95" t="s">
        <v>232</v>
      </c>
      <c r="B28" s="184"/>
      <c r="C28" s="36">
        <v>69.800545987199996</v>
      </c>
      <c r="D28" s="36">
        <v>69.102540527327989</v>
      </c>
      <c r="E28" s="36">
        <v>68.404535067455996</v>
      </c>
      <c r="F28" s="36">
        <v>67.706529607583988</v>
      </c>
      <c r="G28" s="36">
        <v>67.008524147711995</v>
      </c>
      <c r="H28" s="36">
        <v>66.310518687840002</v>
      </c>
      <c r="I28" s="36">
        <v>65.612513227967995</v>
      </c>
      <c r="J28" s="36">
        <v>64.914507768096001</v>
      </c>
      <c r="K28" s="36">
        <v>64.216502308223994</v>
      </c>
      <c r="L28" s="102">
        <v>63.518496848351994</v>
      </c>
    </row>
    <row r="29" spans="1:12" ht="12.75" customHeight="1" x14ac:dyDescent="0.2">
      <c r="A29" s="95" t="s">
        <v>233</v>
      </c>
      <c r="B29" s="184"/>
      <c r="C29" s="36">
        <v>68.404535067455996</v>
      </c>
      <c r="D29" s="36">
        <v>67.720489716781429</v>
      </c>
      <c r="E29" s="36">
        <v>67.036444366106878</v>
      </c>
      <c r="F29" s="36">
        <v>66.352399015432312</v>
      </c>
      <c r="G29" s="36">
        <v>65.66835366475776</v>
      </c>
      <c r="H29" s="36">
        <v>64.984308314083194</v>
      </c>
      <c r="I29" s="36">
        <v>64.300262963408628</v>
      </c>
      <c r="J29" s="36">
        <v>63.616217612734083</v>
      </c>
      <c r="K29" s="36">
        <v>62.93217226205951</v>
      </c>
      <c r="L29" s="102">
        <v>62.248126911384951</v>
      </c>
    </row>
    <row r="30" spans="1:12" ht="12.75" customHeight="1" x14ac:dyDescent="0.2">
      <c r="A30" s="95" t="s">
        <v>234</v>
      </c>
      <c r="B30" s="184"/>
      <c r="C30" s="36">
        <v>67.036444366106878</v>
      </c>
      <c r="D30" s="36">
        <v>66.366079922445806</v>
      </c>
      <c r="E30" s="36">
        <v>65.695715478784734</v>
      </c>
      <c r="F30" s="39">
        <v>65.025351035123663</v>
      </c>
      <c r="G30" s="36">
        <v>64.354986591462605</v>
      </c>
      <c r="H30" s="36">
        <v>63.684622147801527</v>
      </c>
      <c r="I30" s="36">
        <v>63.014257704140455</v>
      </c>
      <c r="J30" s="36">
        <v>62.343893260479398</v>
      </c>
      <c r="K30" s="36">
        <v>61.673528816818319</v>
      </c>
      <c r="L30" s="102">
        <v>61.003164373157247</v>
      </c>
    </row>
    <row r="31" spans="1:12" ht="12.75" customHeight="1" x14ac:dyDescent="0.2">
      <c r="A31" s="95" t="s">
        <v>235</v>
      </c>
      <c r="B31" s="184"/>
      <c r="C31" s="39">
        <v>65.695715478784734</v>
      </c>
      <c r="D31" s="39">
        <v>65.038758323996888</v>
      </c>
      <c r="E31" s="39">
        <v>64.381801169209041</v>
      </c>
      <c r="F31" s="39">
        <v>63.724844014421187</v>
      </c>
      <c r="G31" s="36">
        <v>63.067886859633354</v>
      </c>
      <c r="H31" s="36">
        <v>62.410929704845493</v>
      </c>
      <c r="I31" s="36">
        <v>61.753972550057647</v>
      </c>
      <c r="J31" s="36">
        <v>61.097015395269807</v>
      </c>
      <c r="K31" s="36">
        <v>60.440058240481953</v>
      </c>
      <c r="L31" s="102">
        <v>59.783101085694099</v>
      </c>
    </row>
    <row r="32" spans="1:12" ht="13.5" customHeight="1" thickBot="1" x14ac:dyDescent="0.25">
      <c r="A32" s="96" t="s">
        <v>201</v>
      </c>
      <c r="B32" s="185"/>
      <c r="C32" s="103">
        <v>64.381801169209041</v>
      </c>
      <c r="D32" s="103">
        <v>63.73798315751695</v>
      </c>
      <c r="E32" s="103">
        <v>63.09416514582486</v>
      </c>
      <c r="F32" s="103">
        <v>62.450347134132763</v>
      </c>
      <c r="G32" s="103">
        <v>61.806529122440686</v>
      </c>
      <c r="H32" s="103">
        <v>61.162711110748582</v>
      </c>
      <c r="I32" s="103">
        <v>60.518893099056491</v>
      </c>
      <c r="J32" s="103">
        <v>59.875075087364408</v>
      </c>
      <c r="K32" s="103">
        <v>59.23125707567231</v>
      </c>
      <c r="L32" s="104">
        <v>58.587439063980213</v>
      </c>
    </row>
    <row r="33" spans="1:12" ht="12.75" customHeight="1" x14ac:dyDescent="0.2">
      <c r="A33" s="92" t="s">
        <v>197</v>
      </c>
      <c r="B33" s="180" t="s">
        <v>240</v>
      </c>
      <c r="C33" s="29">
        <v>84.628823245714287</v>
      </c>
      <c r="D33" s="97">
        <v>83.782535013257146</v>
      </c>
      <c r="E33" s="97">
        <v>82.936246780800005</v>
      </c>
      <c r="F33" s="97">
        <v>82.08995854834285</v>
      </c>
      <c r="G33" s="97">
        <v>81.243670315885709</v>
      </c>
      <c r="H33" s="97">
        <v>80.397382083428568</v>
      </c>
      <c r="I33" s="97">
        <v>79.551093850971426</v>
      </c>
      <c r="J33" s="97">
        <v>78.704805618514285</v>
      </c>
      <c r="K33" s="97">
        <v>77.858517386057144</v>
      </c>
      <c r="L33" s="98">
        <v>77.012229153600003</v>
      </c>
    </row>
    <row r="34" spans="1:12" ht="12.75" customHeight="1" x14ac:dyDescent="0.2">
      <c r="A34" s="95" t="s">
        <v>232</v>
      </c>
      <c r="B34" s="181"/>
      <c r="C34" s="60">
        <v>82.936246780800005</v>
      </c>
      <c r="D34" s="60">
        <v>82.106884312992008</v>
      </c>
      <c r="E34" s="60">
        <v>81.277521845183998</v>
      </c>
      <c r="F34" s="60">
        <v>80.448159377375987</v>
      </c>
      <c r="G34" s="60">
        <v>79.61879690956799</v>
      </c>
      <c r="H34" s="60">
        <v>78.789434441759994</v>
      </c>
      <c r="I34" s="60">
        <v>77.960071973951997</v>
      </c>
      <c r="J34" s="60">
        <v>77.130709506144001</v>
      </c>
      <c r="K34" s="60">
        <v>76.301347038336004</v>
      </c>
      <c r="L34" s="99">
        <v>75.471984570528008</v>
      </c>
    </row>
    <row r="35" spans="1:12" ht="12.75" customHeight="1" x14ac:dyDescent="0.2">
      <c r="A35" s="95" t="s">
        <v>233</v>
      </c>
      <c r="B35" s="181"/>
      <c r="C35" s="60">
        <v>81.277521845183998</v>
      </c>
      <c r="D35" s="60">
        <v>80.464746626732165</v>
      </c>
      <c r="E35" s="60">
        <v>79.651971408280318</v>
      </c>
      <c r="F35" s="60">
        <v>78.839196189828471</v>
      </c>
      <c r="G35" s="60">
        <v>78.026420971376623</v>
      </c>
      <c r="H35" s="60">
        <v>77.213645752924791</v>
      </c>
      <c r="I35" s="60">
        <v>76.400870534472958</v>
      </c>
      <c r="J35" s="60">
        <v>75.588095316021125</v>
      </c>
      <c r="K35" s="60">
        <v>74.775320097569278</v>
      </c>
      <c r="L35" s="99">
        <v>73.962544879117445</v>
      </c>
    </row>
    <row r="36" spans="1:12" ht="12.75" customHeight="1" x14ac:dyDescent="0.2">
      <c r="A36" s="95" t="s">
        <v>234</v>
      </c>
      <c r="B36" s="181"/>
      <c r="C36" s="60">
        <v>79.651971408280318</v>
      </c>
      <c r="D36" s="60">
        <v>78.855451694197527</v>
      </c>
      <c r="E36" s="60">
        <v>78.058931980114707</v>
      </c>
      <c r="F36" s="60">
        <v>77.262412266031902</v>
      </c>
      <c r="G36" s="60">
        <v>76.465892551949096</v>
      </c>
      <c r="H36" s="60">
        <v>75.669372837866291</v>
      </c>
      <c r="I36" s="60">
        <v>74.8728531237835</v>
      </c>
      <c r="J36" s="60">
        <v>74.076333409700695</v>
      </c>
      <c r="K36" s="60">
        <v>73.279813695617889</v>
      </c>
      <c r="L36" s="99">
        <v>72.483293981535098</v>
      </c>
    </row>
    <row r="37" spans="1:12" ht="12.75" customHeight="1" x14ac:dyDescent="0.2">
      <c r="A37" s="95" t="s">
        <v>235</v>
      </c>
      <c r="B37" s="181"/>
      <c r="C37" s="60">
        <v>78.058931980114707</v>
      </c>
      <c r="D37" s="60">
        <v>77.278342660313569</v>
      </c>
      <c r="E37" s="60">
        <v>76.497753340512418</v>
      </c>
      <c r="F37" s="60">
        <v>75.717164020711266</v>
      </c>
      <c r="G37" s="60">
        <v>74.936574700910114</v>
      </c>
      <c r="H37" s="60">
        <v>74.155985381108962</v>
      </c>
      <c r="I37" s="60">
        <v>73.375396061307825</v>
      </c>
      <c r="J37" s="60">
        <v>72.594806741506673</v>
      </c>
      <c r="K37" s="60">
        <v>71.814217421705536</v>
      </c>
      <c r="L37" s="99">
        <v>71.033628101904398</v>
      </c>
    </row>
    <row r="38" spans="1:12" ht="13.5" customHeight="1" thickBot="1" x14ac:dyDescent="0.25">
      <c r="A38" s="96" t="s">
        <v>201</v>
      </c>
      <c r="B38" s="182"/>
      <c r="C38" s="100">
        <v>76.497753340512418</v>
      </c>
      <c r="D38" s="100">
        <v>75.732775807107302</v>
      </c>
      <c r="E38" s="100">
        <v>74.967798273702172</v>
      </c>
      <c r="F38" s="100">
        <v>74.202820740297042</v>
      </c>
      <c r="G38" s="100">
        <v>73.437843206891912</v>
      </c>
      <c r="H38" s="100">
        <v>72.672865673486783</v>
      </c>
      <c r="I38" s="100">
        <v>71.907888140081667</v>
      </c>
      <c r="J38" s="100">
        <v>71.142910606676537</v>
      </c>
      <c r="K38" s="100">
        <v>70.377933073271421</v>
      </c>
      <c r="L38" s="101">
        <v>69.612955539866306</v>
      </c>
    </row>
    <row r="39" spans="1:12" ht="12.75" customHeight="1" x14ac:dyDescent="0.2">
      <c r="A39" s="92" t="s">
        <v>197</v>
      </c>
      <c r="B39" s="180" t="s">
        <v>241</v>
      </c>
      <c r="C39" s="39">
        <v>98.032599565714278</v>
      </c>
      <c r="D39" s="105">
        <v>97.052273570057139</v>
      </c>
      <c r="E39" s="105">
        <v>96.071947574399985</v>
      </c>
      <c r="F39" s="105">
        <v>95.091621578742846</v>
      </c>
      <c r="G39" s="93">
        <v>94.111295583085706</v>
      </c>
      <c r="H39" s="93">
        <v>93.130969587428567</v>
      </c>
      <c r="I39" s="93">
        <v>92.150643591771413</v>
      </c>
      <c r="J39" s="93">
        <v>91.170317596114288</v>
      </c>
      <c r="K39" s="93">
        <v>90.189991600457134</v>
      </c>
      <c r="L39" s="94">
        <v>89.209665604799994</v>
      </c>
    </row>
    <row r="40" spans="1:12" ht="12.75" customHeight="1" x14ac:dyDescent="0.2">
      <c r="A40" s="95" t="s">
        <v>232</v>
      </c>
      <c r="B40" s="181"/>
      <c r="C40" s="36">
        <v>96.071947574399985</v>
      </c>
      <c r="D40" s="36">
        <v>95.111228098655999</v>
      </c>
      <c r="E40" s="36">
        <v>94.150508622911985</v>
      </c>
      <c r="F40" s="36">
        <v>93.189789147167986</v>
      </c>
      <c r="G40" s="36">
        <v>92.229069671423986</v>
      </c>
      <c r="H40" s="36">
        <v>91.26835019568</v>
      </c>
      <c r="I40" s="36">
        <v>90.307630719935986</v>
      </c>
      <c r="J40" s="36">
        <v>89.346911244192</v>
      </c>
      <c r="K40" s="36">
        <v>88.386191768447986</v>
      </c>
      <c r="L40" s="102">
        <v>87.425472292703986</v>
      </c>
    </row>
    <row r="41" spans="1:12" ht="12.75" customHeight="1" x14ac:dyDescent="0.2">
      <c r="A41" s="95" t="s">
        <v>233</v>
      </c>
      <c r="B41" s="181"/>
      <c r="C41" s="36">
        <v>94.150508622911985</v>
      </c>
      <c r="D41" s="36">
        <v>93.209003536682872</v>
      </c>
      <c r="E41" s="36">
        <v>92.267498450453743</v>
      </c>
      <c r="F41" s="36">
        <v>91.32599336422463</v>
      </c>
      <c r="G41" s="36">
        <v>90.384488277995501</v>
      </c>
      <c r="H41" s="36">
        <v>89.442983191766402</v>
      </c>
      <c r="I41" s="36">
        <v>88.501478105537259</v>
      </c>
      <c r="J41" s="36">
        <v>87.55997301930816</v>
      </c>
      <c r="K41" s="36">
        <v>86.618467933079032</v>
      </c>
      <c r="L41" s="102">
        <v>85.676962846849904</v>
      </c>
    </row>
    <row r="42" spans="1:12" ht="12.75" customHeight="1" x14ac:dyDescent="0.2">
      <c r="A42" s="95" t="s">
        <v>234</v>
      </c>
      <c r="B42" s="181"/>
      <c r="C42" s="36">
        <v>92.267498450453743</v>
      </c>
      <c r="D42" s="36">
        <v>91.344823465949219</v>
      </c>
      <c r="E42" s="36">
        <v>90.422148481444665</v>
      </c>
      <c r="F42" s="36">
        <v>89.499473496940141</v>
      </c>
      <c r="G42" s="36">
        <v>88.576798512435587</v>
      </c>
      <c r="H42" s="36">
        <v>87.654123527931077</v>
      </c>
      <c r="I42" s="36">
        <v>86.731448543426509</v>
      </c>
      <c r="J42" s="36">
        <v>85.808773558921999</v>
      </c>
      <c r="K42" s="36">
        <v>84.886098574417446</v>
      </c>
      <c r="L42" s="102">
        <v>83.963423589912907</v>
      </c>
    </row>
    <row r="43" spans="1:12" ht="12.75" customHeight="1" x14ac:dyDescent="0.2">
      <c r="A43" s="95" t="s">
        <v>235</v>
      </c>
      <c r="B43" s="181"/>
      <c r="C43" s="36">
        <v>90.422148481444665</v>
      </c>
      <c r="D43" s="36">
        <v>89.517926996630237</v>
      </c>
      <c r="E43" s="36">
        <v>88.613705511815766</v>
      </c>
      <c r="F43" s="36">
        <v>87.709484027001338</v>
      </c>
      <c r="G43" s="36">
        <v>86.805262542186881</v>
      </c>
      <c r="H43" s="36">
        <v>85.901041057372453</v>
      </c>
      <c r="I43" s="36">
        <v>84.996819572557982</v>
      </c>
      <c r="J43" s="36">
        <v>84.092598087743553</v>
      </c>
      <c r="K43" s="36">
        <v>83.188376602929097</v>
      </c>
      <c r="L43" s="102">
        <v>82.28415511811464</v>
      </c>
    </row>
    <row r="44" spans="1:12" ht="13.5" customHeight="1" thickBot="1" x14ac:dyDescent="0.25">
      <c r="A44" s="96" t="s">
        <v>201</v>
      </c>
      <c r="B44" s="182"/>
      <c r="C44" s="103">
        <v>88.613705511815766</v>
      </c>
      <c r="D44" s="103">
        <v>87.727568456697625</v>
      </c>
      <c r="E44" s="103">
        <v>86.841431401579456</v>
      </c>
      <c r="F44" s="103">
        <v>85.955294346461315</v>
      </c>
      <c r="G44" s="103">
        <v>85.069157291343146</v>
      </c>
      <c r="H44" s="103">
        <v>84.183020236225005</v>
      </c>
      <c r="I44" s="103">
        <v>83.296883181106821</v>
      </c>
      <c r="J44" s="103">
        <v>82.41074612598868</v>
      </c>
      <c r="K44" s="103">
        <v>81.524609070870511</v>
      </c>
      <c r="L44" s="104">
        <v>80.638472015752342</v>
      </c>
    </row>
    <row r="45" spans="1:12" ht="12.75" customHeight="1" x14ac:dyDescent="0.2">
      <c r="A45" s="92" t="s">
        <v>197</v>
      </c>
      <c r="B45" s="180" t="s">
        <v>242</v>
      </c>
      <c r="C45" s="29">
        <v>111.43637588571428</v>
      </c>
      <c r="D45" s="97">
        <v>110.32201212685715</v>
      </c>
      <c r="E45" s="97">
        <v>109.20764836799999</v>
      </c>
      <c r="F45" s="97">
        <v>108.09328460914286</v>
      </c>
      <c r="G45" s="97">
        <v>106.9789208502857</v>
      </c>
      <c r="H45" s="97">
        <v>105.86455709142857</v>
      </c>
      <c r="I45" s="97">
        <v>104.75019333257143</v>
      </c>
      <c r="J45" s="97">
        <v>103.63582957371429</v>
      </c>
      <c r="K45" s="97">
        <v>102.52146581485715</v>
      </c>
      <c r="L45" s="98">
        <v>101.407102056</v>
      </c>
    </row>
    <row r="46" spans="1:12" ht="12.75" customHeight="1" x14ac:dyDescent="0.2">
      <c r="A46" s="95" t="s">
        <v>232</v>
      </c>
      <c r="B46" s="181"/>
      <c r="C46" s="60">
        <v>109.20764836799999</v>
      </c>
      <c r="D46" s="60">
        <v>108.11557188432</v>
      </c>
      <c r="E46" s="60">
        <v>107.02349540063999</v>
      </c>
      <c r="F46" s="60">
        <v>105.93141891696</v>
      </c>
      <c r="G46" s="60">
        <v>104.83934243327998</v>
      </c>
      <c r="H46" s="60">
        <v>103.74726594959999</v>
      </c>
      <c r="I46" s="60">
        <v>102.65518946592</v>
      </c>
      <c r="J46" s="60">
        <v>101.56311298224</v>
      </c>
      <c r="K46" s="60">
        <v>100.47103649856001</v>
      </c>
      <c r="L46" s="99">
        <v>99.378960014879993</v>
      </c>
    </row>
    <row r="47" spans="1:12" ht="12.75" customHeight="1" x14ac:dyDescent="0.2">
      <c r="A47" s="95" t="s">
        <v>233</v>
      </c>
      <c r="B47" s="181"/>
      <c r="C47" s="60">
        <v>107.02349540063999</v>
      </c>
      <c r="D47" s="60">
        <v>105.95326044663361</v>
      </c>
      <c r="E47" s="60">
        <v>104.88302549262718</v>
      </c>
      <c r="F47" s="60">
        <v>103.8127905386208</v>
      </c>
      <c r="G47" s="60">
        <v>102.74255558461438</v>
      </c>
      <c r="H47" s="60">
        <v>101.67232063060798</v>
      </c>
      <c r="I47" s="60">
        <v>100.6020856766016</v>
      </c>
      <c r="J47" s="60">
        <v>99.531850722595195</v>
      </c>
      <c r="K47" s="60">
        <v>98.461615768588814</v>
      </c>
      <c r="L47" s="99">
        <v>97.391380814582391</v>
      </c>
    </row>
    <row r="48" spans="1:12" ht="12.75" customHeight="1" x14ac:dyDescent="0.2">
      <c r="A48" s="95" t="s">
        <v>234</v>
      </c>
      <c r="B48" s="181"/>
      <c r="C48" s="60">
        <v>104.88302549262718</v>
      </c>
      <c r="D48" s="60">
        <v>103.83419523770094</v>
      </c>
      <c r="E48" s="60">
        <v>102.78536498277464</v>
      </c>
      <c r="F48" s="60">
        <v>101.73653472784838</v>
      </c>
      <c r="G48" s="60">
        <v>100.68770447292209</v>
      </c>
      <c r="H48" s="60">
        <v>99.63887421799582</v>
      </c>
      <c r="I48" s="60">
        <v>98.590043963069576</v>
      </c>
      <c r="J48" s="60">
        <v>97.541213708143289</v>
      </c>
      <c r="K48" s="60">
        <v>96.49238345321703</v>
      </c>
      <c r="L48" s="99">
        <v>95.443553198290743</v>
      </c>
    </row>
    <row r="49" spans="1:12" ht="12.75" customHeight="1" x14ac:dyDescent="0.2">
      <c r="A49" s="95" t="s">
        <v>235</v>
      </c>
      <c r="B49" s="181"/>
      <c r="C49" s="60">
        <v>102.78536498277464</v>
      </c>
      <c r="D49" s="60">
        <v>101.75751133294692</v>
      </c>
      <c r="E49" s="60">
        <v>100.72965768311914</v>
      </c>
      <c r="F49" s="60">
        <v>99.70180403329141</v>
      </c>
      <c r="G49" s="60">
        <v>98.673950383463648</v>
      </c>
      <c r="H49" s="60">
        <v>97.6460967336359</v>
      </c>
      <c r="I49" s="60">
        <v>96.618243083808181</v>
      </c>
      <c r="J49" s="60">
        <v>95.59038943398042</v>
      </c>
      <c r="K49" s="60">
        <v>94.562535784152686</v>
      </c>
      <c r="L49" s="99">
        <v>93.534682134324925</v>
      </c>
    </row>
    <row r="50" spans="1:12" ht="13.5" customHeight="1" thickBot="1" x14ac:dyDescent="0.25">
      <c r="A50" s="96" t="s">
        <v>201</v>
      </c>
      <c r="B50" s="182"/>
      <c r="C50" s="100">
        <v>100.72965768311914</v>
      </c>
      <c r="D50" s="100">
        <v>99.722361106287977</v>
      </c>
      <c r="E50" s="100">
        <v>98.715064529456754</v>
      </c>
      <c r="F50" s="100">
        <v>97.707767952625574</v>
      </c>
      <c r="G50" s="100">
        <v>96.700471375794379</v>
      </c>
      <c r="H50" s="100">
        <v>95.693174798963184</v>
      </c>
      <c r="I50" s="100">
        <v>94.685878222132018</v>
      </c>
      <c r="J50" s="100">
        <v>93.67858164530081</v>
      </c>
      <c r="K50" s="100">
        <v>92.671285068469629</v>
      </c>
      <c r="L50" s="101">
        <v>91.66398849163842</v>
      </c>
    </row>
    <row r="51" spans="1:12" ht="12.75" customHeight="1" x14ac:dyDescent="0.2">
      <c r="A51" s="92" t="s">
        <v>197</v>
      </c>
      <c r="B51" s="180" t="s">
        <v>243</v>
      </c>
      <c r="C51" s="39">
        <v>124.84015220571428</v>
      </c>
      <c r="D51" s="105">
        <v>123.59175068365712</v>
      </c>
      <c r="E51" s="105">
        <v>122.34334916159999</v>
      </c>
      <c r="F51" s="105">
        <v>121.09494763954284</v>
      </c>
      <c r="G51" s="93">
        <v>119.8465461174857</v>
      </c>
      <c r="H51" s="93">
        <v>118.59814459542855</v>
      </c>
      <c r="I51" s="93">
        <v>117.34974307337141</v>
      </c>
      <c r="J51" s="93">
        <v>116.10134155131428</v>
      </c>
      <c r="K51" s="93">
        <v>114.85294002925714</v>
      </c>
      <c r="L51" s="94">
        <v>113.60453850719999</v>
      </c>
    </row>
    <row r="52" spans="1:12" ht="12.75" customHeight="1" x14ac:dyDescent="0.2">
      <c r="A52" s="95" t="s">
        <v>232</v>
      </c>
      <c r="B52" s="181"/>
      <c r="C52" s="36">
        <v>122.34334916159999</v>
      </c>
      <c r="D52" s="36">
        <v>121.11991566998398</v>
      </c>
      <c r="E52" s="36">
        <v>119.89648217836799</v>
      </c>
      <c r="F52" s="36">
        <v>118.67304868675198</v>
      </c>
      <c r="G52" s="36">
        <v>117.44961519513599</v>
      </c>
      <c r="H52" s="36">
        <v>116.22618170351998</v>
      </c>
      <c r="I52" s="36">
        <v>115.00274821190398</v>
      </c>
      <c r="J52" s="36">
        <v>113.77931472028799</v>
      </c>
      <c r="K52" s="36">
        <v>112.55588122867199</v>
      </c>
      <c r="L52" s="102">
        <v>111.33244773705599</v>
      </c>
    </row>
    <row r="53" spans="1:12" ht="12.75" customHeight="1" x14ac:dyDescent="0.2">
      <c r="A53" s="95" t="s">
        <v>233</v>
      </c>
      <c r="B53" s="181"/>
      <c r="C53" s="36">
        <v>119.89648217836799</v>
      </c>
      <c r="D53" s="36">
        <v>118.6975173565843</v>
      </c>
      <c r="E53" s="36">
        <v>117.49855253480062</v>
      </c>
      <c r="F53" s="36">
        <v>116.29958771301695</v>
      </c>
      <c r="G53" s="36">
        <v>115.10062289123327</v>
      </c>
      <c r="H53" s="36">
        <v>113.90165806944958</v>
      </c>
      <c r="I53" s="36">
        <v>112.70269324766589</v>
      </c>
      <c r="J53" s="36">
        <v>111.50372842588223</v>
      </c>
      <c r="K53" s="36">
        <v>110.30476360409855</v>
      </c>
      <c r="L53" s="102">
        <v>109.10579878231486</v>
      </c>
    </row>
    <row r="54" spans="1:12" ht="12.75" customHeight="1" x14ac:dyDescent="0.2">
      <c r="A54" s="95" t="s">
        <v>234</v>
      </c>
      <c r="B54" s="181"/>
      <c r="C54" s="36">
        <v>117.49855253480062</v>
      </c>
      <c r="D54" s="36">
        <v>116.32356700945262</v>
      </c>
      <c r="E54" s="36">
        <v>115.14858148410461</v>
      </c>
      <c r="F54" s="36">
        <v>113.9735959587566</v>
      </c>
      <c r="G54" s="36">
        <v>112.7986104334086</v>
      </c>
      <c r="H54" s="36">
        <v>111.62362490806059</v>
      </c>
      <c r="I54" s="36">
        <v>110.44863938271257</v>
      </c>
      <c r="J54" s="36">
        <v>109.27365385736458</v>
      </c>
      <c r="K54" s="36">
        <v>108.09866833201659</v>
      </c>
      <c r="L54" s="102">
        <v>106.92368280666857</v>
      </c>
    </row>
    <row r="55" spans="1:12" ht="12.75" customHeight="1" x14ac:dyDescent="0.2">
      <c r="A55" s="95" t="s">
        <v>235</v>
      </c>
      <c r="B55" s="181"/>
      <c r="C55" s="36">
        <v>115.14858148410461</v>
      </c>
      <c r="D55" s="36">
        <v>113.99709566926356</v>
      </c>
      <c r="E55" s="36">
        <v>112.84560985442252</v>
      </c>
      <c r="F55" s="36">
        <v>111.69412403958147</v>
      </c>
      <c r="G55" s="36">
        <v>110.54263822474043</v>
      </c>
      <c r="H55" s="36">
        <v>109.39115240989938</v>
      </c>
      <c r="I55" s="36">
        <v>108.23966659505832</v>
      </c>
      <c r="J55" s="36">
        <v>107.08818078021729</v>
      </c>
      <c r="K55" s="36">
        <v>105.93669496537625</v>
      </c>
      <c r="L55" s="102">
        <v>104.7852091505352</v>
      </c>
    </row>
    <row r="56" spans="1:12" ht="13.5" customHeight="1" thickBot="1" x14ac:dyDescent="0.25">
      <c r="A56" s="96" t="s">
        <v>201</v>
      </c>
      <c r="B56" s="182"/>
      <c r="C56" s="103">
        <v>112.84560985442252</v>
      </c>
      <c r="D56" s="103">
        <v>111.71715375587829</v>
      </c>
      <c r="E56" s="103">
        <v>110.58869765733407</v>
      </c>
      <c r="F56" s="103">
        <v>109.46024155878983</v>
      </c>
      <c r="G56" s="103">
        <v>108.33178546024561</v>
      </c>
      <c r="H56" s="103">
        <v>107.20332936170139</v>
      </c>
      <c r="I56" s="103">
        <v>106.07487326315716</v>
      </c>
      <c r="J56" s="103">
        <v>104.94641716461294</v>
      </c>
      <c r="K56" s="103">
        <v>103.81796106606872</v>
      </c>
      <c r="L56" s="104">
        <v>102.68950496752448</v>
      </c>
    </row>
    <row r="57" spans="1:12" ht="35.1" customHeight="1" thickBot="1" x14ac:dyDescent="0.25">
      <c r="A57" s="187" t="s">
        <v>244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1:12" ht="12.75" customHeight="1" x14ac:dyDescent="0.2">
      <c r="A58" s="92" t="s">
        <v>197</v>
      </c>
      <c r="B58" s="183" t="s">
        <v>231</v>
      </c>
      <c r="C58" s="93">
        <v>36.264578571428565</v>
      </c>
      <c r="D58" s="93">
        <v>35.90193278571428</v>
      </c>
      <c r="E58" s="93">
        <v>35.539286999999995</v>
      </c>
      <c r="F58" s="93">
        <v>35.176641214285709</v>
      </c>
      <c r="G58" s="93">
        <v>34.813995428571424</v>
      </c>
      <c r="H58" s="93">
        <v>34.451349642857139</v>
      </c>
      <c r="I58" s="93">
        <v>34.088703857142846</v>
      </c>
      <c r="J58" s="93">
        <v>33.726058071428568</v>
      </c>
      <c r="K58" s="93">
        <v>33.363412285714283</v>
      </c>
      <c r="L58" s="94">
        <v>33.000766499999997</v>
      </c>
    </row>
    <row r="59" spans="1:12" ht="15" customHeight="1" x14ac:dyDescent="0.2">
      <c r="A59" s="95" t="s">
        <v>232</v>
      </c>
      <c r="B59" s="184"/>
      <c r="C59" s="36">
        <v>35.539286999999995</v>
      </c>
      <c r="D59" s="36">
        <v>35.183894129999992</v>
      </c>
      <c r="E59" s="36">
        <v>34.828501259999996</v>
      </c>
      <c r="F59" s="36">
        <v>34.473108389999993</v>
      </c>
      <c r="G59" s="36">
        <v>34.117715519999997</v>
      </c>
      <c r="H59" s="36">
        <v>33.762322649999994</v>
      </c>
      <c r="I59" s="36">
        <v>33.406929779999992</v>
      </c>
      <c r="J59" s="36">
        <v>33.051536909999996</v>
      </c>
      <c r="K59" s="36">
        <v>32.696144039999993</v>
      </c>
      <c r="L59" s="102">
        <v>32.340751169999997</v>
      </c>
    </row>
    <row r="60" spans="1:12" ht="15" customHeight="1" x14ac:dyDescent="0.2">
      <c r="A60" s="95" t="s">
        <v>233</v>
      </c>
      <c r="B60" s="184"/>
      <c r="C60" s="36">
        <v>34.828501259999996</v>
      </c>
      <c r="D60" s="36">
        <v>34.480216247399994</v>
      </c>
      <c r="E60" s="36">
        <v>34.131931234799993</v>
      </c>
      <c r="F60" s="36">
        <v>33.783646222199991</v>
      </c>
      <c r="G60" s="36">
        <v>33.435361209599996</v>
      </c>
      <c r="H60" s="36">
        <v>33.087076196999995</v>
      </c>
      <c r="I60" s="36">
        <v>32.738791184399993</v>
      </c>
      <c r="J60" s="36">
        <v>32.390506171799998</v>
      </c>
      <c r="K60" s="36">
        <v>32.04222115919999</v>
      </c>
      <c r="L60" s="102">
        <v>31.693936146599995</v>
      </c>
    </row>
    <row r="61" spans="1:12" ht="15" customHeight="1" x14ac:dyDescent="0.2">
      <c r="A61" s="95" t="s">
        <v>234</v>
      </c>
      <c r="B61" s="184"/>
      <c r="C61" s="36">
        <v>34.131931234799993</v>
      </c>
      <c r="D61" s="36">
        <v>33.790611922451994</v>
      </c>
      <c r="E61" s="36">
        <v>33.449292610103996</v>
      </c>
      <c r="F61" s="36">
        <v>33.10797329775599</v>
      </c>
      <c r="G61" s="36">
        <v>32.766653985407999</v>
      </c>
      <c r="H61" s="36">
        <v>32.425334673059993</v>
      </c>
      <c r="I61" s="36">
        <v>32.084015360711994</v>
      </c>
      <c r="J61" s="36">
        <v>31.742696048363999</v>
      </c>
      <c r="K61" s="36">
        <v>31.40137673601599</v>
      </c>
      <c r="L61" s="102">
        <v>31.060057423667995</v>
      </c>
    </row>
    <row r="62" spans="1:12" ht="15" customHeight="1" x14ac:dyDescent="0.2">
      <c r="A62" s="95" t="s">
        <v>235</v>
      </c>
      <c r="B62" s="184"/>
      <c r="C62" s="36">
        <v>33.449292610103996</v>
      </c>
      <c r="D62" s="36">
        <v>33.114799684002953</v>
      </c>
      <c r="E62" s="36">
        <v>32.780306757901919</v>
      </c>
      <c r="F62" s="36">
        <v>32.445813831800869</v>
      </c>
      <c r="G62" s="36">
        <v>32.111320905699841</v>
      </c>
      <c r="H62" s="36">
        <v>31.776827979598792</v>
      </c>
      <c r="I62" s="36">
        <v>31.442335053497754</v>
      </c>
      <c r="J62" s="36">
        <v>31.107842127396719</v>
      </c>
      <c r="K62" s="36">
        <v>30.77334920129567</v>
      </c>
      <c r="L62" s="102">
        <v>30.438856275194635</v>
      </c>
    </row>
    <row r="63" spans="1:12" ht="15.75" customHeight="1" thickBot="1" x14ac:dyDescent="0.25">
      <c r="A63" s="96" t="s">
        <v>201</v>
      </c>
      <c r="B63" s="185"/>
      <c r="C63" s="103">
        <v>32.780306757901919</v>
      </c>
      <c r="D63" s="103">
        <v>32.452503690322892</v>
      </c>
      <c r="E63" s="103">
        <v>32.12470062274388</v>
      </c>
      <c r="F63" s="103">
        <v>31.796897555164851</v>
      </c>
      <c r="G63" s="103">
        <v>31.469094487585846</v>
      </c>
      <c r="H63" s="103">
        <v>31.141291420006816</v>
      </c>
      <c r="I63" s="103">
        <v>30.813488352427797</v>
      </c>
      <c r="J63" s="103">
        <v>30.485685284848785</v>
      </c>
      <c r="K63" s="103">
        <v>30.157882217269755</v>
      </c>
      <c r="L63" s="104">
        <v>29.830079149690743</v>
      </c>
    </row>
    <row r="64" spans="1:12" ht="12.75" customHeight="1" x14ac:dyDescent="0.2">
      <c r="A64" s="92" t="s">
        <v>197</v>
      </c>
      <c r="B64" s="180" t="s">
        <v>236</v>
      </c>
      <c r="C64" s="97">
        <v>50.219382445714281</v>
      </c>
      <c r="D64" s="97">
        <v>49.717188621257137</v>
      </c>
      <c r="E64" s="97">
        <v>49.214994796799992</v>
      </c>
      <c r="F64" s="97">
        <v>48.712800972342855</v>
      </c>
      <c r="G64" s="97">
        <v>48.21060714788571</v>
      </c>
      <c r="H64" s="97">
        <v>47.708413323428566</v>
      </c>
      <c r="I64" s="97">
        <v>47.206219498971421</v>
      </c>
      <c r="J64" s="97">
        <v>46.704025674514284</v>
      </c>
      <c r="K64" s="97">
        <v>46.20183185005714</v>
      </c>
      <c r="L64" s="98">
        <v>45.699638025599995</v>
      </c>
    </row>
    <row r="65" spans="1:12" ht="12.75" customHeight="1" x14ac:dyDescent="0.2">
      <c r="A65" s="95" t="s">
        <v>232</v>
      </c>
      <c r="B65" s="181"/>
      <c r="C65" s="60">
        <v>49.214994796799992</v>
      </c>
      <c r="D65" s="60">
        <v>48.72284484883199</v>
      </c>
      <c r="E65" s="60">
        <v>48.230694900863995</v>
      </c>
      <c r="F65" s="60">
        <v>47.738544952896</v>
      </c>
      <c r="G65" s="60">
        <v>47.246395004927997</v>
      </c>
      <c r="H65" s="60">
        <v>46.754245056959995</v>
      </c>
      <c r="I65" s="60">
        <v>46.262095108991993</v>
      </c>
      <c r="J65" s="60">
        <v>45.769945161023998</v>
      </c>
      <c r="K65" s="60">
        <v>45.277795213055995</v>
      </c>
      <c r="L65" s="99">
        <v>44.785645265087993</v>
      </c>
    </row>
    <row r="66" spans="1:12" ht="12.75" customHeight="1" x14ac:dyDescent="0.2">
      <c r="A66" s="95" t="s">
        <v>233</v>
      </c>
      <c r="B66" s="181"/>
      <c r="C66" s="60">
        <v>48.230694900863995</v>
      </c>
      <c r="D66" s="60">
        <v>47.748387951855349</v>
      </c>
      <c r="E66" s="60">
        <v>47.266081002846711</v>
      </c>
      <c r="F66" s="60">
        <v>46.78377405383808</v>
      </c>
      <c r="G66" s="60">
        <v>46.301467104829435</v>
      </c>
      <c r="H66" s="60">
        <v>45.819160155820796</v>
      </c>
      <c r="I66" s="60">
        <v>45.336853206812151</v>
      </c>
      <c r="J66" s="60">
        <v>44.85454625780352</v>
      </c>
      <c r="K66" s="60">
        <v>44.372239308794875</v>
      </c>
      <c r="L66" s="99">
        <v>43.889932359786229</v>
      </c>
    </row>
    <row r="67" spans="1:12" ht="12.75" customHeight="1" x14ac:dyDescent="0.2">
      <c r="A67" s="95" t="s">
        <v>234</v>
      </c>
      <c r="B67" s="181"/>
      <c r="C67" s="60">
        <v>47.266081002846711</v>
      </c>
      <c r="D67" s="60">
        <v>46.793420192818239</v>
      </c>
      <c r="E67" s="60">
        <v>46.320759382789774</v>
      </c>
      <c r="F67" s="60">
        <v>45.848098572761316</v>
      </c>
      <c r="G67" s="60">
        <v>45.375437762732844</v>
      </c>
      <c r="H67" s="60">
        <v>44.902776952704379</v>
      </c>
      <c r="I67" s="60">
        <v>44.430116142675907</v>
      </c>
      <c r="J67" s="60">
        <v>43.957455332647449</v>
      </c>
      <c r="K67" s="60">
        <v>43.484794522618976</v>
      </c>
      <c r="L67" s="99">
        <v>43.012133712590504</v>
      </c>
    </row>
    <row r="68" spans="1:12" ht="12.75" customHeight="1" x14ac:dyDescent="0.2">
      <c r="A68" s="95" t="s">
        <v>235</v>
      </c>
      <c r="B68" s="181"/>
      <c r="C68" s="60">
        <v>46.320759382789774</v>
      </c>
      <c r="D68" s="60">
        <v>45.857551788961871</v>
      </c>
      <c r="E68" s="60">
        <v>45.394344195133975</v>
      </c>
      <c r="F68" s="60">
        <v>44.931136601306086</v>
      </c>
      <c r="G68" s="60">
        <v>44.467929007478183</v>
      </c>
      <c r="H68" s="60">
        <v>44.004721413650287</v>
      </c>
      <c r="I68" s="60">
        <v>43.541513819822384</v>
      </c>
      <c r="J68" s="60">
        <v>43.078306225994496</v>
      </c>
      <c r="K68" s="60">
        <v>42.6150986321666</v>
      </c>
      <c r="L68" s="99">
        <v>42.151891038338697</v>
      </c>
    </row>
    <row r="69" spans="1:12" ht="13.5" customHeight="1" thickBot="1" x14ac:dyDescent="0.25">
      <c r="A69" s="96" t="s">
        <v>201</v>
      </c>
      <c r="B69" s="182"/>
      <c r="C69" s="100">
        <v>45.394344195133975</v>
      </c>
      <c r="D69" s="100">
        <v>44.94040075318263</v>
      </c>
      <c r="E69" s="100">
        <v>44.486457311231298</v>
      </c>
      <c r="F69" s="100">
        <v>44.032513869279967</v>
      </c>
      <c r="G69" s="100">
        <v>43.578570427328621</v>
      </c>
      <c r="H69" s="100">
        <v>43.124626985377283</v>
      </c>
      <c r="I69" s="100">
        <v>42.670683543425938</v>
      </c>
      <c r="J69" s="100">
        <v>42.216740101474606</v>
      </c>
      <c r="K69" s="100">
        <v>41.762796659523268</v>
      </c>
      <c r="L69" s="101">
        <v>41.308853217571922</v>
      </c>
    </row>
    <row r="70" spans="1:12" ht="12.75" customHeight="1" x14ac:dyDescent="0.2">
      <c r="A70" s="92" t="s">
        <v>197</v>
      </c>
      <c r="B70" s="183" t="s">
        <v>237</v>
      </c>
      <c r="C70" s="11">
        <v>56.921270605714284</v>
      </c>
      <c r="D70" s="93">
        <v>56.35205789965714</v>
      </c>
      <c r="E70" s="93">
        <v>55.782845193599996</v>
      </c>
      <c r="F70" s="93">
        <v>55.213632487542853</v>
      </c>
      <c r="G70" s="93">
        <v>54.644419781485709</v>
      </c>
      <c r="H70" s="93">
        <v>54.075207075428565</v>
      </c>
      <c r="I70" s="93">
        <v>53.505994369371422</v>
      </c>
      <c r="J70" s="93">
        <v>52.936781663314285</v>
      </c>
      <c r="K70" s="93">
        <v>52.367568957257141</v>
      </c>
      <c r="L70" s="94">
        <v>51.798356251199998</v>
      </c>
    </row>
    <row r="71" spans="1:12" ht="12.75" customHeight="1" x14ac:dyDescent="0.2">
      <c r="A71" s="95" t="s">
        <v>232</v>
      </c>
      <c r="B71" s="184"/>
      <c r="C71" s="36">
        <v>55.782845193599996</v>
      </c>
      <c r="D71" s="36">
        <v>55.225016741664</v>
      </c>
      <c r="E71" s="36">
        <v>54.667188289727996</v>
      </c>
      <c r="F71" s="36">
        <v>54.109359837791992</v>
      </c>
      <c r="G71" s="36">
        <v>53.551531385855995</v>
      </c>
      <c r="H71" s="36">
        <v>52.993702933919991</v>
      </c>
      <c r="I71" s="36">
        <v>52.435874481983994</v>
      </c>
      <c r="J71" s="36">
        <v>51.878046030047997</v>
      </c>
      <c r="K71" s="36">
        <v>51.320217578112</v>
      </c>
      <c r="L71" s="102">
        <v>50.762389126175997</v>
      </c>
    </row>
    <row r="72" spans="1:12" ht="12.75" customHeight="1" x14ac:dyDescent="0.2">
      <c r="A72" s="95" t="s">
        <v>233</v>
      </c>
      <c r="B72" s="184"/>
      <c r="C72" s="36">
        <v>54.667188289727996</v>
      </c>
      <c r="D72" s="36">
        <v>54.120516406830717</v>
      </c>
      <c r="E72" s="36">
        <v>53.573844523933438</v>
      </c>
      <c r="F72" s="36">
        <v>53.027172641036152</v>
      </c>
      <c r="G72" s="36">
        <v>52.480500758138874</v>
      </c>
      <c r="H72" s="36">
        <v>51.933828875241588</v>
      </c>
      <c r="I72" s="36">
        <v>51.387156992344316</v>
      </c>
      <c r="J72" s="36">
        <v>50.840485109447037</v>
      </c>
      <c r="K72" s="36">
        <v>50.293813226549759</v>
      </c>
      <c r="L72" s="102">
        <v>49.747141343652473</v>
      </c>
    </row>
    <row r="73" spans="1:12" ht="12.75" customHeight="1" x14ac:dyDescent="0.2">
      <c r="A73" s="95" t="s">
        <v>234</v>
      </c>
      <c r="B73" s="184"/>
      <c r="C73" s="36">
        <v>53.573844523933438</v>
      </c>
      <c r="D73" s="36">
        <v>53.038106078694099</v>
      </c>
      <c r="E73" s="36">
        <v>52.502367633454767</v>
      </c>
      <c r="F73" s="36">
        <v>51.966629188215428</v>
      </c>
      <c r="G73" s="36">
        <v>51.430890742976096</v>
      </c>
      <c r="H73" s="36">
        <v>50.895152297736757</v>
      </c>
      <c r="I73" s="36">
        <v>50.359413852497426</v>
      </c>
      <c r="J73" s="36">
        <v>49.823675407258094</v>
      </c>
      <c r="K73" s="36">
        <v>49.287936962018762</v>
      </c>
      <c r="L73" s="102">
        <v>48.752198516779423</v>
      </c>
    </row>
    <row r="74" spans="1:12" ht="12.75" customHeight="1" x14ac:dyDescent="0.2">
      <c r="A74" s="95" t="s">
        <v>235</v>
      </c>
      <c r="B74" s="184"/>
      <c r="C74" s="36">
        <v>52.502367633454767</v>
      </c>
      <c r="D74" s="36">
        <v>51.977343957120219</v>
      </c>
      <c r="E74" s="36">
        <v>51.452320280785671</v>
      </c>
      <c r="F74" s="36">
        <v>50.927296604451122</v>
      </c>
      <c r="G74" s="36">
        <v>50.402272928116574</v>
      </c>
      <c r="H74" s="36">
        <v>49.877249251782018</v>
      </c>
      <c r="I74" s="36">
        <v>49.352225575447477</v>
      </c>
      <c r="J74" s="36">
        <v>48.827201899112929</v>
      </c>
      <c r="K74" s="36">
        <v>48.302178222778387</v>
      </c>
      <c r="L74" s="102">
        <v>47.777154546443832</v>
      </c>
    </row>
    <row r="75" spans="1:12" ht="13.5" customHeight="1" thickBot="1" x14ac:dyDescent="0.25">
      <c r="A75" s="96" t="s">
        <v>201</v>
      </c>
      <c r="B75" s="185"/>
      <c r="C75" s="103">
        <v>51.452320280785671</v>
      </c>
      <c r="D75" s="103">
        <v>50.937797077977812</v>
      </c>
      <c r="E75" s="103">
        <v>50.423273875169954</v>
      </c>
      <c r="F75" s="103">
        <v>49.908750672362096</v>
      </c>
      <c r="G75" s="103">
        <v>49.394227469554238</v>
      </c>
      <c r="H75" s="103">
        <v>48.87970426674638</v>
      </c>
      <c r="I75" s="103">
        <v>48.365181063938529</v>
      </c>
      <c r="J75" s="103">
        <v>47.850657861130671</v>
      </c>
      <c r="K75" s="103">
        <v>47.33613465832282</v>
      </c>
      <c r="L75" s="104">
        <v>46.821611455514955</v>
      </c>
    </row>
    <row r="76" spans="1:12" ht="12.75" customHeight="1" x14ac:dyDescent="0.2">
      <c r="A76" s="92" t="s">
        <v>197</v>
      </c>
      <c r="B76" s="180" t="s">
        <v>238</v>
      </c>
      <c r="C76" s="29">
        <v>63.623158765714287</v>
      </c>
      <c r="D76" s="97">
        <v>62.986927178057144</v>
      </c>
      <c r="E76" s="97">
        <v>62.350695590400001</v>
      </c>
      <c r="F76" s="97">
        <v>61.714464002742858</v>
      </c>
      <c r="G76" s="97">
        <v>61.078232415085715</v>
      </c>
      <c r="H76" s="97">
        <v>60.442000827428572</v>
      </c>
      <c r="I76" s="97">
        <v>59.805769239771429</v>
      </c>
      <c r="J76" s="97">
        <v>59.169537652114293</v>
      </c>
      <c r="K76" s="97">
        <v>58.533306064457143</v>
      </c>
      <c r="L76" s="98">
        <v>57.8970744768</v>
      </c>
    </row>
    <row r="77" spans="1:12" ht="12.75" customHeight="1" x14ac:dyDescent="0.2">
      <c r="A77" s="95" t="s">
        <v>232</v>
      </c>
      <c r="B77" s="181"/>
      <c r="C77" s="60">
        <v>62.350695590400001</v>
      </c>
      <c r="D77" s="60">
        <v>61.727188634496002</v>
      </c>
      <c r="E77" s="60">
        <v>61.103681678591997</v>
      </c>
      <c r="F77" s="60">
        <v>60.480174722687998</v>
      </c>
      <c r="G77" s="60">
        <v>59.856667766784</v>
      </c>
      <c r="H77" s="60">
        <v>59.233160810880001</v>
      </c>
      <c r="I77" s="60">
        <v>58.609653854976003</v>
      </c>
      <c r="J77" s="60">
        <v>57.986146899072004</v>
      </c>
      <c r="K77" s="60">
        <v>57.362639943167999</v>
      </c>
      <c r="L77" s="99">
        <v>56.739132987264</v>
      </c>
    </row>
    <row r="78" spans="1:12" ht="12.75" customHeight="1" x14ac:dyDescent="0.2">
      <c r="A78" s="95" t="s">
        <v>233</v>
      </c>
      <c r="B78" s="181"/>
      <c r="C78" s="60">
        <v>61.103681678591997</v>
      </c>
      <c r="D78" s="60">
        <v>60.492644861806085</v>
      </c>
      <c r="E78" s="60">
        <v>59.881608045020158</v>
      </c>
      <c r="F78" s="60">
        <v>59.270571228234239</v>
      </c>
      <c r="G78" s="60">
        <v>58.65953441144832</v>
      </c>
      <c r="H78" s="60">
        <v>58.0484975946624</v>
      </c>
      <c r="I78" s="60">
        <v>57.437460777876481</v>
      </c>
      <c r="J78" s="60">
        <v>56.826423961090562</v>
      </c>
      <c r="K78" s="60">
        <v>56.215387144304636</v>
      </c>
      <c r="L78" s="99">
        <v>55.604350327518716</v>
      </c>
    </row>
    <row r="79" spans="1:12" ht="12.75" customHeight="1" x14ac:dyDescent="0.2">
      <c r="A79" s="95" t="s">
        <v>234</v>
      </c>
      <c r="B79" s="181"/>
      <c r="C79" s="60">
        <v>59.881608045020158</v>
      </c>
      <c r="D79" s="60">
        <v>59.282791964569959</v>
      </c>
      <c r="E79" s="60">
        <v>58.683975884119754</v>
      </c>
      <c r="F79" s="60">
        <v>58.085159803669555</v>
      </c>
      <c r="G79" s="60">
        <v>57.486343723219349</v>
      </c>
      <c r="H79" s="60">
        <v>56.88752764276915</v>
      </c>
      <c r="I79" s="60">
        <v>56.288711562318952</v>
      </c>
      <c r="J79" s="60">
        <v>55.689895481868753</v>
      </c>
      <c r="K79" s="60">
        <v>55.09107940141854</v>
      </c>
      <c r="L79" s="99">
        <v>54.492263320968341</v>
      </c>
    </row>
    <row r="80" spans="1:12" ht="12.75" customHeight="1" x14ac:dyDescent="0.2">
      <c r="A80" s="95" t="s">
        <v>235</v>
      </c>
      <c r="B80" s="181"/>
      <c r="C80" s="60">
        <v>58.683975884119754</v>
      </c>
      <c r="D80" s="60">
        <v>58.09713612527856</v>
      </c>
      <c r="E80" s="60">
        <v>57.510296366437359</v>
      </c>
      <c r="F80" s="60">
        <v>56.923456607596165</v>
      </c>
      <c r="G80" s="60">
        <v>56.336616848754964</v>
      </c>
      <c r="H80" s="60">
        <v>55.749777089913763</v>
      </c>
      <c r="I80" s="60">
        <v>55.16293733107257</v>
      </c>
      <c r="J80" s="60">
        <v>54.576097572231376</v>
      </c>
      <c r="K80" s="60">
        <v>53.989257813390168</v>
      </c>
      <c r="L80" s="99">
        <v>53.402418054548974</v>
      </c>
    </row>
    <row r="81" spans="1:12" ht="13.5" customHeight="1" thickBot="1" x14ac:dyDescent="0.25">
      <c r="A81" s="96" t="s">
        <v>201</v>
      </c>
      <c r="B81" s="182"/>
      <c r="C81" s="100">
        <v>57.510296366437359</v>
      </c>
      <c r="D81" s="100">
        <v>56.935193402772988</v>
      </c>
      <c r="E81" s="100">
        <v>56.36009043910861</v>
      </c>
      <c r="F81" s="100">
        <v>55.78498747544424</v>
      </c>
      <c r="G81" s="100">
        <v>55.209884511779862</v>
      </c>
      <c r="H81" s="100">
        <v>54.634781548115484</v>
      </c>
      <c r="I81" s="100">
        <v>54.05967858445112</v>
      </c>
      <c r="J81" s="100">
        <v>53.48457562078675</v>
      </c>
      <c r="K81" s="100">
        <v>52.909472657122365</v>
      </c>
      <c r="L81" s="101">
        <v>52.334369693457994</v>
      </c>
    </row>
    <row r="82" spans="1:12" ht="12.75" customHeight="1" x14ac:dyDescent="0.2">
      <c r="A82" s="92" t="s">
        <v>197</v>
      </c>
      <c r="B82" s="183" t="s">
        <v>239</v>
      </c>
      <c r="C82" s="36">
        <v>70.32504692571429</v>
      </c>
      <c r="D82" s="93">
        <v>69.621796456457147</v>
      </c>
      <c r="E82" s="93">
        <v>68.918545987200005</v>
      </c>
      <c r="F82" s="93">
        <v>68.215295517942863</v>
      </c>
      <c r="G82" s="93">
        <v>67.512045048685721</v>
      </c>
      <c r="H82" s="93">
        <v>66.808794579428579</v>
      </c>
      <c r="I82" s="93">
        <v>66.105544110171422</v>
      </c>
      <c r="J82" s="93">
        <v>65.402293640914294</v>
      </c>
      <c r="K82" s="93">
        <v>64.699043171657152</v>
      </c>
      <c r="L82" s="94">
        <v>63.995792702400003</v>
      </c>
    </row>
    <row r="83" spans="1:12" ht="12.75" customHeight="1" x14ac:dyDescent="0.2">
      <c r="A83" s="95" t="s">
        <v>232</v>
      </c>
      <c r="B83" s="184"/>
      <c r="C83" s="36">
        <v>68.918545987200005</v>
      </c>
      <c r="D83" s="36">
        <v>68.229360527327998</v>
      </c>
      <c r="E83" s="36">
        <v>67.540175067456005</v>
      </c>
      <c r="F83" s="36">
        <v>66.850989607583998</v>
      </c>
      <c r="G83" s="36">
        <v>66.161804147712004</v>
      </c>
      <c r="H83" s="36">
        <v>65.472618687840011</v>
      </c>
      <c r="I83" s="36">
        <v>64.78343322796799</v>
      </c>
      <c r="J83" s="36">
        <v>64.094247768096011</v>
      </c>
      <c r="K83" s="36">
        <v>63.405062308224011</v>
      </c>
      <c r="L83" s="102">
        <v>62.715876848352003</v>
      </c>
    </row>
    <row r="84" spans="1:12" ht="12.75" customHeight="1" x14ac:dyDescent="0.2">
      <c r="A84" s="95" t="s">
        <v>233</v>
      </c>
      <c r="B84" s="184"/>
      <c r="C84" s="36">
        <v>67.540175067456005</v>
      </c>
      <c r="D84" s="36">
        <v>66.864773316781438</v>
      </c>
      <c r="E84" s="36">
        <v>66.189371566106885</v>
      </c>
      <c r="F84" s="36">
        <v>65.513969815432318</v>
      </c>
      <c r="G84" s="36">
        <v>64.838568064757766</v>
      </c>
      <c r="H84" s="36">
        <v>64.163166314083213</v>
      </c>
      <c r="I84" s="36">
        <v>63.487764563408632</v>
      </c>
      <c r="J84" s="36">
        <v>62.812362812734087</v>
      </c>
      <c r="K84" s="36">
        <v>62.136961062059527</v>
      </c>
      <c r="L84" s="102">
        <v>61.46155931138496</v>
      </c>
    </row>
    <row r="85" spans="1:12" ht="12.75" customHeight="1" x14ac:dyDescent="0.2">
      <c r="A85" s="95" t="s">
        <v>234</v>
      </c>
      <c r="B85" s="184"/>
      <c r="C85" s="36">
        <v>66.189371566106885</v>
      </c>
      <c r="D85" s="36">
        <v>65.527477850445806</v>
      </c>
      <c r="E85" s="36">
        <v>64.86558413478474</v>
      </c>
      <c r="F85" s="39">
        <v>64.203690419123674</v>
      </c>
      <c r="G85" s="36">
        <v>63.541796703462609</v>
      </c>
      <c r="H85" s="36">
        <v>62.87990298780155</v>
      </c>
      <c r="I85" s="36">
        <v>62.218009272140456</v>
      </c>
      <c r="J85" s="36">
        <v>61.556115556479405</v>
      </c>
      <c r="K85" s="36">
        <v>60.894221840818332</v>
      </c>
      <c r="L85" s="102">
        <v>60.23232812515726</v>
      </c>
    </row>
    <row r="86" spans="1:12" ht="12.75" customHeight="1" x14ac:dyDescent="0.2">
      <c r="A86" s="95" t="s">
        <v>235</v>
      </c>
      <c r="B86" s="184"/>
      <c r="C86" s="39">
        <v>64.86558413478474</v>
      </c>
      <c r="D86" s="39">
        <v>64.216928293436894</v>
      </c>
      <c r="E86" s="39">
        <v>63.568272452089047</v>
      </c>
      <c r="F86" s="39">
        <v>62.919616610741201</v>
      </c>
      <c r="G86" s="36">
        <v>62.270960769393355</v>
      </c>
      <c r="H86" s="36">
        <v>61.622304928045516</v>
      </c>
      <c r="I86" s="36">
        <v>60.973649086697648</v>
      </c>
      <c r="J86" s="36">
        <v>60.324993245349816</v>
      </c>
      <c r="K86" s="36">
        <v>59.676337404001963</v>
      </c>
      <c r="L86" s="102">
        <v>59.027681562654116</v>
      </c>
    </row>
    <row r="87" spans="1:12" ht="13.5" customHeight="1" thickBot="1" x14ac:dyDescent="0.25">
      <c r="A87" s="96" t="s">
        <v>201</v>
      </c>
      <c r="B87" s="185"/>
      <c r="C87" s="103">
        <v>63.568272452089047</v>
      </c>
      <c r="D87" s="103">
        <v>62.932589727568157</v>
      </c>
      <c r="E87" s="103">
        <v>62.296907003047266</v>
      </c>
      <c r="F87" s="103">
        <v>61.661224278526376</v>
      </c>
      <c r="G87" s="103">
        <v>61.025541554005486</v>
      </c>
      <c r="H87" s="103">
        <v>60.389858829484602</v>
      </c>
      <c r="I87" s="103">
        <v>59.754176104963697</v>
      </c>
      <c r="J87" s="103">
        <v>59.118493380442821</v>
      </c>
      <c r="K87" s="103">
        <v>58.482810655921924</v>
      </c>
      <c r="L87" s="104">
        <v>57.847127931401033</v>
      </c>
    </row>
    <row r="88" spans="1:12" ht="12.75" customHeight="1" x14ac:dyDescent="0.2">
      <c r="A88" s="92" t="s">
        <v>197</v>
      </c>
      <c r="B88" s="180" t="s">
        <v>240</v>
      </c>
      <c r="C88" s="29">
        <v>83.728823245714281</v>
      </c>
      <c r="D88" s="97">
        <v>82.89153501325714</v>
      </c>
      <c r="E88" s="97">
        <v>82.0542467808</v>
      </c>
      <c r="F88" s="97">
        <v>81.216958548342845</v>
      </c>
      <c r="G88" s="97">
        <v>80.379670315885704</v>
      </c>
      <c r="H88" s="97">
        <v>79.542382083428564</v>
      </c>
      <c r="I88" s="97">
        <v>78.705093850971423</v>
      </c>
      <c r="J88" s="97">
        <v>77.867805618514282</v>
      </c>
      <c r="K88" s="97">
        <v>77.030517386057141</v>
      </c>
      <c r="L88" s="98">
        <v>76.193229153600001</v>
      </c>
    </row>
    <row r="89" spans="1:12" ht="12.75" customHeight="1" x14ac:dyDescent="0.2">
      <c r="A89" s="95" t="s">
        <v>232</v>
      </c>
      <c r="B89" s="181"/>
      <c r="C89" s="60">
        <v>82.0542467808</v>
      </c>
      <c r="D89" s="60">
        <v>81.233704312991989</v>
      </c>
      <c r="E89" s="60">
        <v>80.413161845183993</v>
      </c>
      <c r="F89" s="60">
        <v>79.592619377375982</v>
      </c>
      <c r="G89" s="60">
        <v>78.772076909567986</v>
      </c>
      <c r="H89" s="60">
        <v>77.951534441759989</v>
      </c>
      <c r="I89" s="60">
        <v>77.130991973951993</v>
      </c>
      <c r="J89" s="60">
        <v>76.310449506143996</v>
      </c>
      <c r="K89" s="60">
        <v>75.489907038336</v>
      </c>
      <c r="L89" s="99">
        <v>74.669364570528003</v>
      </c>
    </row>
    <row r="90" spans="1:12" ht="12.75" customHeight="1" x14ac:dyDescent="0.2">
      <c r="A90" s="95" t="s">
        <v>233</v>
      </c>
      <c r="B90" s="181"/>
      <c r="C90" s="60">
        <v>80.413161845183993</v>
      </c>
      <c r="D90" s="60">
        <v>79.609030226732145</v>
      </c>
      <c r="E90" s="60">
        <v>78.804898608280311</v>
      </c>
      <c r="F90" s="60">
        <v>78.000766989828463</v>
      </c>
      <c r="G90" s="60">
        <v>77.19663537137663</v>
      </c>
      <c r="H90" s="60">
        <v>76.392503752924782</v>
      </c>
      <c r="I90" s="60">
        <v>75.588372134472948</v>
      </c>
      <c r="J90" s="60">
        <v>74.784240516021114</v>
      </c>
      <c r="K90" s="60">
        <v>73.980108897569281</v>
      </c>
      <c r="L90" s="99">
        <v>73.175977279117447</v>
      </c>
    </row>
    <row r="91" spans="1:12" ht="12.75" customHeight="1" x14ac:dyDescent="0.2">
      <c r="A91" s="95" t="s">
        <v>234</v>
      </c>
      <c r="B91" s="181"/>
      <c r="C91" s="60">
        <v>78.804898608280311</v>
      </c>
      <c r="D91" s="60">
        <v>78.016849622197498</v>
      </c>
      <c r="E91" s="60">
        <v>77.228800636114698</v>
      </c>
      <c r="F91" s="60">
        <v>76.440751650031899</v>
      </c>
      <c r="G91" s="60">
        <v>75.6527026639491</v>
      </c>
      <c r="H91" s="60">
        <v>74.864653677866286</v>
      </c>
      <c r="I91" s="60">
        <v>74.076604691783487</v>
      </c>
      <c r="J91" s="60">
        <v>73.288555705700688</v>
      </c>
      <c r="K91" s="60">
        <v>72.500506719617889</v>
      </c>
      <c r="L91" s="99">
        <v>71.712457733535103</v>
      </c>
    </row>
    <row r="92" spans="1:12" ht="12.75" customHeight="1" x14ac:dyDescent="0.2">
      <c r="A92" s="95" t="s">
        <v>235</v>
      </c>
      <c r="B92" s="181"/>
      <c r="C92" s="60">
        <v>77.228800636114698</v>
      </c>
      <c r="D92" s="60">
        <v>76.456512629753547</v>
      </c>
      <c r="E92" s="60">
        <v>75.68422462339241</v>
      </c>
      <c r="F92" s="60">
        <v>74.911936617031259</v>
      </c>
      <c r="G92" s="60">
        <v>74.139648610670122</v>
      </c>
      <c r="H92" s="60">
        <v>73.367360604308956</v>
      </c>
      <c r="I92" s="60">
        <v>72.595072597947819</v>
      </c>
      <c r="J92" s="60">
        <v>71.822784591586668</v>
      </c>
      <c r="K92" s="60">
        <v>71.050496585225531</v>
      </c>
      <c r="L92" s="99">
        <v>70.278208578864394</v>
      </c>
    </row>
    <row r="93" spans="1:12" ht="13.5" customHeight="1" thickBot="1" x14ac:dyDescent="0.25">
      <c r="A93" s="96" t="s">
        <v>201</v>
      </c>
      <c r="B93" s="182"/>
      <c r="C93" s="100">
        <v>75.68422462339241</v>
      </c>
      <c r="D93" s="100">
        <v>74.92738237715848</v>
      </c>
      <c r="E93" s="100">
        <v>74.170540130924564</v>
      </c>
      <c r="F93" s="100">
        <v>73.413697884690635</v>
      </c>
      <c r="G93" s="100">
        <v>72.656855638456719</v>
      </c>
      <c r="H93" s="100">
        <v>71.900013392222775</v>
      </c>
      <c r="I93" s="100">
        <v>71.143171145988859</v>
      </c>
      <c r="J93" s="100">
        <v>70.386328899754929</v>
      </c>
      <c r="K93" s="100">
        <v>69.629486653521013</v>
      </c>
      <c r="L93" s="101">
        <v>68.872644407287112</v>
      </c>
    </row>
    <row r="94" spans="1:12" ht="12.75" customHeight="1" x14ac:dyDescent="0.2">
      <c r="A94" s="92" t="s">
        <v>197</v>
      </c>
      <c r="B94" s="180" t="s">
        <v>241</v>
      </c>
      <c r="C94" s="39">
        <v>97.132599565714273</v>
      </c>
      <c r="D94" s="105">
        <v>96.161273570057133</v>
      </c>
      <c r="E94" s="105">
        <v>95.18994757439998</v>
      </c>
      <c r="F94" s="105">
        <v>94.218621578742841</v>
      </c>
      <c r="G94" s="93">
        <v>93.247295583085702</v>
      </c>
      <c r="H94" s="93">
        <v>92.275969587428548</v>
      </c>
      <c r="I94" s="93">
        <v>91.304643591771409</v>
      </c>
      <c r="J94" s="93">
        <v>90.333317596114284</v>
      </c>
      <c r="K94" s="93">
        <v>89.361991600457131</v>
      </c>
      <c r="L94" s="94">
        <v>88.390665604799992</v>
      </c>
    </row>
    <row r="95" spans="1:12" ht="12.75" customHeight="1" x14ac:dyDescent="0.2">
      <c r="A95" s="95" t="s">
        <v>232</v>
      </c>
      <c r="B95" s="181"/>
      <c r="C95" s="36">
        <v>95.18994757439998</v>
      </c>
      <c r="D95" s="36">
        <v>94.238048098655995</v>
      </c>
      <c r="E95" s="36">
        <v>93.286148622911981</v>
      </c>
      <c r="F95" s="36">
        <v>92.334249147167981</v>
      </c>
      <c r="G95" s="36">
        <v>91.382349671423981</v>
      </c>
      <c r="H95" s="36">
        <v>90.430450195679981</v>
      </c>
      <c r="I95" s="36">
        <v>89.478550719935981</v>
      </c>
      <c r="J95" s="36">
        <v>88.526651244191996</v>
      </c>
      <c r="K95" s="36">
        <v>87.574751768447982</v>
      </c>
      <c r="L95" s="102">
        <v>86.622852292703996</v>
      </c>
    </row>
    <row r="96" spans="1:12" ht="12.75" customHeight="1" x14ac:dyDescent="0.2">
      <c r="A96" s="95" t="s">
        <v>233</v>
      </c>
      <c r="B96" s="181"/>
      <c r="C96" s="36">
        <v>93.286148622911981</v>
      </c>
      <c r="D96" s="36">
        <v>92.35328713668288</v>
      </c>
      <c r="E96" s="36">
        <v>91.420425650453737</v>
      </c>
      <c r="F96" s="36">
        <v>90.487564164224622</v>
      </c>
      <c r="G96" s="36">
        <v>89.554702677995493</v>
      </c>
      <c r="H96" s="36">
        <v>88.621841191766379</v>
      </c>
      <c r="I96" s="36">
        <v>87.688979705537264</v>
      </c>
      <c r="J96" s="36">
        <v>86.756118219308149</v>
      </c>
      <c r="K96" s="36">
        <v>85.82325673307902</v>
      </c>
      <c r="L96" s="102">
        <v>84.89039524684992</v>
      </c>
    </row>
    <row r="97" spans="1:12" ht="12.75" customHeight="1" x14ac:dyDescent="0.2">
      <c r="A97" s="95" t="s">
        <v>234</v>
      </c>
      <c r="B97" s="181"/>
      <c r="C97" s="36">
        <v>91.420425650453737</v>
      </c>
      <c r="D97" s="36">
        <v>90.506221393949218</v>
      </c>
      <c r="E97" s="36">
        <v>89.592017137444657</v>
      </c>
      <c r="F97" s="36">
        <v>88.677812880940124</v>
      </c>
      <c r="G97" s="36">
        <v>87.763608624435577</v>
      </c>
      <c r="H97" s="36">
        <v>86.849404367931044</v>
      </c>
      <c r="I97" s="36">
        <v>85.935200111426511</v>
      </c>
      <c r="J97" s="36">
        <v>85.020995854921978</v>
      </c>
      <c r="K97" s="36">
        <v>84.106791598417445</v>
      </c>
      <c r="L97" s="102">
        <v>83.192587341912926</v>
      </c>
    </row>
    <row r="98" spans="1:12" ht="12.75" customHeight="1" x14ac:dyDescent="0.2">
      <c r="A98" s="95" t="s">
        <v>235</v>
      </c>
      <c r="B98" s="181"/>
      <c r="C98" s="36">
        <v>89.592017137444657</v>
      </c>
      <c r="D98" s="36">
        <v>88.696096966070229</v>
      </c>
      <c r="E98" s="36">
        <v>87.800176794695759</v>
      </c>
      <c r="F98" s="36">
        <v>86.904256623321317</v>
      </c>
      <c r="G98" s="36">
        <v>86.00833645194686</v>
      </c>
      <c r="H98" s="36">
        <v>85.112416280572418</v>
      </c>
      <c r="I98" s="36">
        <v>84.216496109197976</v>
      </c>
      <c r="J98" s="36">
        <v>83.320575937823534</v>
      </c>
      <c r="K98" s="36">
        <v>82.424655766449092</v>
      </c>
      <c r="L98" s="102">
        <v>81.528735595074664</v>
      </c>
    </row>
    <row r="99" spans="1:12" ht="13.5" customHeight="1" thickBot="1" x14ac:dyDescent="0.25">
      <c r="A99" s="96" t="s">
        <v>201</v>
      </c>
      <c r="B99" s="182"/>
      <c r="C99" s="103">
        <v>87.800176794695759</v>
      </c>
      <c r="D99" s="103">
        <v>86.922175026748818</v>
      </c>
      <c r="E99" s="103">
        <v>86.044173258801848</v>
      </c>
      <c r="F99" s="103">
        <v>85.166171490854893</v>
      </c>
      <c r="G99" s="103">
        <v>84.288169722907924</v>
      </c>
      <c r="H99" s="103">
        <v>83.410167954960968</v>
      </c>
      <c r="I99" s="103">
        <v>82.532166187014013</v>
      </c>
      <c r="J99" s="103">
        <v>81.654164419067058</v>
      </c>
      <c r="K99" s="103">
        <v>80.776162651120103</v>
      </c>
      <c r="L99" s="104">
        <v>79.898160883173176</v>
      </c>
    </row>
    <row r="100" spans="1:12" ht="12.75" customHeight="1" x14ac:dyDescent="0.2">
      <c r="A100" s="92" t="s">
        <v>197</v>
      </c>
      <c r="B100" s="180" t="s">
        <v>242</v>
      </c>
      <c r="C100" s="29">
        <v>110.53637588571428</v>
      </c>
      <c r="D100" s="97">
        <v>109.43101212685714</v>
      </c>
      <c r="E100" s="97">
        <v>108.32564836799999</v>
      </c>
      <c r="F100" s="97">
        <v>107.22028460914285</v>
      </c>
      <c r="G100" s="97">
        <v>106.1149208502857</v>
      </c>
      <c r="H100" s="97">
        <v>105.00955709142856</v>
      </c>
      <c r="I100" s="97">
        <v>103.90419333257141</v>
      </c>
      <c r="J100" s="97">
        <v>102.79882957371429</v>
      </c>
      <c r="K100" s="97">
        <v>101.69346581485713</v>
      </c>
      <c r="L100" s="98">
        <v>100.588102056</v>
      </c>
    </row>
    <row r="101" spans="1:12" ht="12.75" customHeight="1" x14ac:dyDescent="0.2">
      <c r="A101" s="95" t="s">
        <v>232</v>
      </c>
      <c r="B101" s="181"/>
      <c r="C101" s="60">
        <v>108.32564836799999</v>
      </c>
      <c r="D101" s="60">
        <v>107.24239188432</v>
      </c>
      <c r="E101" s="60">
        <v>106.15913540063998</v>
      </c>
      <c r="F101" s="60">
        <v>105.07587891695999</v>
      </c>
      <c r="G101" s="60">
        <v>103.99262243327999</v>
      </c>
      <c r="H101" s="60">
        <v>102.90936594959999</v>
      </c>
      <c r="I101" s="60">
        <v>101.82610946591998</v>
      </c>
      <c r="J101" s="60">
        <v>100.74285298224</v>
      </c>
      <c r="K101" s="60">
        <v>99.659596498559992</v>
      </c>
      <c r="L101" s="99">
        <v>98.576340014879989</v>
      </c>
    </row>
    <row r="102" spans="1:12" ht="12.75" customHeight="1" x14ac:dyDescent="0.2">
      <c r="A102" s="95" t="s">
        <v>233</v>
      </c>
      <c r="B102" s="181"/>
      <c r="C102" s="60">
        <v>106.15913540063998</v>
      </c>
      <c r="D102" s="60">
        <v>105.0975440466336</v>
      </c>
      <c r="E102" s="60">
        <v>104.03595269262718</v>
      </c>
      <c r="F102" s="60">
        <v>102.9743613386208</v>
      </c>
      <c r="G102" s="60">
        <v>101.91276998461439</v>
      </c>
      <c r="H102" s="60">
        <v>100.85117863060799</v>
      </c>
      <c r="I102" s="60">
        <v>99.78958727660158</v>
      </c>
      <c r="J102" s="60">
        <v>98.727995922595198</v>
      </c>
      <c r="K102" s="60">
        <v>97.666404568588788</v>
      </c>
      <c r="L102" s="99">
        <v>96.604813214582393</v>
      </c>
    </row>
    <row r="103" spans="1:12" ht="12.75" customHeight="1" x14ac:dyDescent="0.2">
      <c r="A103" s="95" t="s">
        <v>234</v>
      </c>
      <c r="B103" s="181"/>
      <c r="C103" s="60">
        <v>104.03595269262718</v>
      </c>
      <c r="D103" s="60">
        <v>102.99559316570092</v>
      </c>
      <c r="E103" s="60">
        <v>101.95523363877463</v>
      </c>
      <c r="F103" s="60">
        <v>100.91487411184838</v>
      </c>
      <c r="G103" s="60">
        <v>99.874514584922096</v>
      </c>
      <c r="H103" s="60">
        <v>98.834155057995829</v>
      </c>
      <c r="I103" s="60">
        <v>97.793795531069549</v>
      </c>
      <c r="J103" s="60">
        <v>96.753436004143296</v>
      </c>
      <c r="K103" s="60">
        <v>95.713076477217015</v>
      </c>
      <c r="L103" s="99">
        <v>94.672716950290749</v>
      </c>
    </row>
    <row r="104" spans="1:12" ht="12.75" customHeight="1" x14ac:dyDescent="0.2">
      <c r="A104" s="95" t="s">
        <v>235</v>
      </c>
      <c r="B104" s="181"/>
      <c r="C104" s="60">
        <v>101.95523363877463</v>
      </c>
      <c r="D104" s="60">
        <v>100.93568130238691</v>
      </c>
      <c r="E104" s="60">
        <v>99.916128965999135</v>
      </c>
      <c r="F104" s="60">
        <v>98.896576629611403</v>
      </c>
      <c r="G104" s="60">
        <v>97.877024293223656</v>
      </c>
      <c r="H104" s="60">
        <v>96.857471956835909</v>
      </c>
      <c r="I104" s="60">
        <v>95.837919620448162</v>
      </c>
      <c r="J104" s="60">
        <v>94.818367284060429</v>
      </c>
      <c r="K104" s="60">
        <v>93.798814947672668</v>
      </c>
      <c r="L104" s="99">
        <v>92.779262611284935</v>
      </c>
    </row>
    <row r="105" spans="1:12" ht="13.5" customHeight="1" thickBot="1" x14ac:dyDescent="0.25">
      <c r="A105" s="96" t="s">
        <v>201</v>
      </c>
      <c r="B105" s="182"/>
      <c r="C105" s="100">
        <v>99.916128965999135</v>
      </c>
      <c r="D105" s="100">
        <v>98.916967676339169</v>
      </c>
      <c r="E105" s="100">
        <v>97.917806386679146</v>
      </c>
      <c r="F105" s="100">
        <v>96.918645097019166</v>
      </c>
      <c r="G105" s="100">
        <v>95.919483807359185</v>
      </c>
      <c r="H105" s="100">
        <v>94.920322517699191</v>
      </c>
      <c r="I105" s="100">
        <v>93.921161228039196</v>
      </c>
      <c r="J105" s="100">
        <v>92.921999938379216</v>
      </c>
      <c r="K105" s="100">
        <v>91.922838648719207</v>
      </c>
      <c r="L105" s="101">
        <v>90.923677359059241</v>
      </c>
    </row>
    <row r="106" spans="1:12" ht="12.75" customHeight="1" x14ac:dyDescent="0.2">
      <c r="A106" s="92" t="s">
        <v>197</v>
      </c>
      <c r="B106" s="180" t="s">
        <v>243</v>
      </c>
      <c r="C106" s="39">
        <v>123.94015220571427</v>
      </c>
      <c r="D106" s="105">
        <v>122.70075068365712</v>
      </c>
      <c r="E106" s="105">
        <v>121.46134916159998</v>
      </c>
      <c r="F106" s="105">
        <v>120.22194763954283</v>
      </c>
      <c r="G106" s="93">
        <v>118.9825461174857</v>
      </c>
      <c r="H106" s="93">
        <v>117.74314459542855</v>
      </c>
      <c r="I106" s="93">
        <v>116.50374307337141</v>
      </c>
      <c r="J106" s="93">
        <v>115.26434155131427</v>
      </c>
      <c r="K106" s="93">
        <v>114.02494002925714</v>
      </c>
      <c r="L106" s="94">
        <v>112.78553850719999</v>
      </c>
    </row>
    <row r="107" spans="1:12" ht="12.75" customHeight="1" x14ac:dyDescent="0.2">
      <c r="A107" s="95" t="s">
        <v>232</v>
      </c>
      <c r="B107" s="181"/>
      <c r="C107" s="36">
        <v>121.46134916159998</v>
      </c>
      <c r="D107" s="36">
        <v>120.24673566998398</v>
      </c>
      <c r="E107" s="36">
        <v>119.03212217836798</v>
      </c>
      <c r="F107" s="36">
        <v>117.81750868675198</v>
      </c>
      <c r="G107" s="36">
        <v>116.60289519513599</v>
      </c>
      <c r="H107" s="36">
        <v>115.38828170351998</v>
      </c>
      <c r="I107" s="36">
        <v>114.17366821190399</v>
      </c>
      <c r="J107" s="36">
        <v>112.95905472028798</v>
      </c>
      <c r="K107" s="36">
        <v>111.74444122867199</v>
      </c>
      <c r="L107" s="102">
        <v>110.52982773705598</v>
      </c>
    </row>
    <row r="108" spans="1:12" ht="12.75" customHeight="1" x14ac:dyDescent="0.2">
      <c r="A108" s="95" t="s">
        <v>233</v>
      </c>
      <c r="B108" s="181"/>
      <c r="C108" s="36">
        <v>119.03212217836798</v>
      </c>
      <c r="D108" s="36">
        <v>117.84180095658429</v>
      </c>
      <c r="E108" s="36">
        <v>116.65147973480062</v>
      </c>
      <c r="F108" s="36">
        <v>115.46115851301694</v>
      </c>
      <c r="G108" s="36">
        <v>114.27083729123326</v>
      </c>
      <c r="H108" s="36">
        <v>113.08051606944957</v>
      </c>
      <c r="I108" s="36">
        <v>111.89019484766591</v>
      </c>
      <c r="J108" s="36">
        <v>110.69987362588222</v>
      </c>
      <c r="K108" s="36">
        <v>109.50955240409854</v>
      </c>
      <c r="L108" s="102">
        <v>108.31923118231487</v>
      </c>
    </row>
    <row r="109" spans="1:12" ht="12.75" customHeight="1" x14ac:dyDescent="0.2">
      <c r="A109" s="95" t="s">
        <v>234</v>
      </c>
      <c r="B109" s="181"/>
      <c r="C109" s="36">
        <v>116.65147973480062</v>
      </c>
      <c r="D109" s="36">
        <v>115.4849649374526</v>
      </c>
      <c r="E109" s="36">
        <v>114.3184501401046</v>
      </c>
      <c r="F109" s="36">
        <v>113.1519353427566</v>
      </c>
      <c r="G109" s="36">
        <v>111.9854205454086</v>
      </c>
      <c r="H109" s="36">
        <v>110.81890574806057</v>
      </c>
      <c r="I109" s="36">
        <v>109.65239095071259</v>
      </c>
      <c r="J109" s="36">
        <v>108.48587615336457</v>
      </c>
      <c r="K109" s="36">
        <v>107.31936135601657</v>
      </c>
      <c r="L109" s="102">
        <v>106.15284655866857</v>
      </c>
    </row>
    <row r="110" spans="1:12" ht="12.75" customHeight="1" x14ac:dyDescent="0.2">
      <c r="A110" s="95" t="s">
        <v>235</v>
      </c>
      <c r="B110" s="181"/>
      <c r="C110" s="36">
        <v>114.3184501401046</v>
      </c>
      <c r="D110" s="36">
        <v>113.17526563870355</v>
      </c>
      <c r="E110" s="36">
        <v>112.03208113730251</v>
      </c>
      <c r="F110" s="36">
        <v>110.88889663590147</v>
      </c>
      <c r="G110" s="36">
        <v>109.74571213450042</v>
      </c>
      <c r="H110" s="36">
        <v>108.60252763309936</v>
      </c>
      <c r="I110" s="36">
        <v>107.45934313169833</v>
      </c>
      <c r="J110" s="36">
        <v>106.31615863029728</v>
      </c>
      <c r="K110" s="36">
        <v>105.17297412889624</v>
      </c>
      <c r="L110" s="102">
        <v>104.02978962749519</v>
      </c>
    </row>
    <row r="111" spans="1:12" ht="13.5" customHeight="1" thickBot="1" x14ac:dyDescent="0.25">
      <c r="A111" s="96" t="s">
        <v>201</v>
      </c>
      <c r="B111" s="182"/>
      <c r="C111" s="103">
        <v>112.03208113730251</v>
      </c>
      <c r="D111" s="103">
        <v>110.91176032592948</v>
      </c>
      <c r="E111" s="103">
        <v>109.79143951455646</v>
      </c>
      <c r="F111" s="103">
        <v>108.67111870318344</v>
      </c>
      <c r="G111" s="103">
        <v>107.55079789181042</v>
      </c>
      <c r="H111" s="103">
        <v>106.43047708043737</v>
      </c>
      <c r="I111" s="103">
        <v>105.31015626906436</v>
      </c>
      <c r="J111" s="103">
        <v>104.18983545769133</v>
      </c>
      <c r="K111" s="103">
        <v>103.06951464631831</v>
      </c>
      <c r="L111" s="104">
        <v>101.94919383494529</v>
      </c>
    </row>
    <row r="112" spans="1:12" ht="35.1" customHeight="1" thickBot="1" x14ac:dyDescent="0.25">
      <c r="A112" s="187" t="s">
        <v>245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</row>
    <row r="113" spans="1:12" ht="12.75" customHeight="1" x14ac:dyDescent="0.2">
      <c r="A113" s="92" t="s">
        <v>197</v>
      </c>
      <c r="B113" s="183" t="s">
        <v>246</v>
      </c>
      <c r="C113" s="36">
        <v>39.513149999999996</v>
      </c>
      <c r="D113" s="93">
        <v>39.118018499999998</v>
      </c>
      <c r="E113" s="93">
        <v>38.722886999999993</v>
      </c>
      <c r="F113" s="93">
        <v>38.327755499999995</v>
      </c>
      <c r="G113" s="93">
        <v>37.932623999999997</v>
      </c>
      <c r="H113" s="93">
        <v>37.537492499999992</v>
      </c>
      <c r="I113" s="93">
        <v>37.142360999999994</v>
      </c>
      <c r="J113" s="93">
        <v>36.747229499999996</v>
      </c>
      <c r="K113" s="93">
        <v>36.352097999999998</v>
      </c>
      <c r="L113" s="94">
        <v>35.9569665</v>
      </c>
    </row>
    <row r="114" spans="1:12" ht="12.75" customHeight="1" x14ac:dyDescent="0.2">
      <c r="A114" s="95" t="s">
        <v>232</v>
      </c>
      <c r="B114" s="184"/>
      <c r="C114" s="36">
        <v>38.722886999999993</v>
      </c>
      <c r="D114" s="36">
        <v>38.335658129999999</v>
      </c>
      <c r="E114" s="36">
        <v>37.94842925999999</v>
      </c>
      <c r="F114" s="36">
        <v>37.561200389999996</v>
      </c>
      <c r="G114" s="36">
        <v>37.173971519999995</v>
      </c>
      <c r="H114" s="36">
        <v>36.786742649999994</v>
      </c>
      <c r="I114" s="36">
        <v>36.399513779999992</v>
      </c>
      <c r="J114" s="36">
        <v>36.012284909999998</v>
      </c>
      <c r="K114" s="36">
        <v>35.625056039999997</v>
      </c>
      <c r="L114" s="102">
        <v>35.237827170000003</v>
      </c>
    </row>
    <row r="115" spans="1:12" ht="12.75" customHeight="1" x14ac:dyDescent="0.2">
      <c r="A115" s="95" t="s">
        <v>233</v>
      </c>
      <c r="B115" s="184"/>
      <c r="C115" s="36">
        <v>37.94842925999999</v>
      </c>
      <c r="D115" s="36">
        <v>37.5689449674</v>
      </c>
      <c r="E115" s="36">
        <v>37.189460674799989</v>
      </c>
      <c r="F115" s="36">
        <v>36.809976382199999</v>
      </c>
      <c r="G115" s="36">
        <v>36.430492089599994</v>
      </c>
      <c r="H115" s="36">
        <v>36.05100779699999</v>
      </c>
      <c r="I115" s="36">
        <v>35.671523504399993</v>
      </c>
      <c r="J115" s="36">
        <v>35.292039211799995</v>
      </c>
      <c r="K115" s="36">
        <v>34.912554919199998</v>
      </c>
      <c r="L115" s="102">
        <v>34.533070626600001</v>
      </c>
    </row>
    <row r="116" spans="1:12" ht="12.75" customHeight="1" x14ac:dyDescent="0.2">
      <c r="A116" s="95" t="s">
        <v>234</v>
      </c>
      <c r="B116" s="184"/>
      <c r="C116" s="36">
        <v>37.189460674799989</v>
      </c>
      <c r="D116" s="36">
        <v>36.817566068052002</v>
      </c>
      <c r="E116" s="36">
        <v>36.445671461303988</v>
      </c>
      <c r="F116" s="36">
        <v>36.073776854555994</v>
      </c>
      <c r="G116" s="36">
        <v>35.701882247807994</v>
      </c>
      <c r="H116" s="36">
        <v>35.329987641059986</v>
      </c>
      <c r="I116" s="36">
        <v>34.958093034311993</v>
      </c>
      <c r="J116" s="36">
        <v>34.586198427563993</v>
      </c>
      <c r="K116" s="36">
        <v>34.214303820815999</v>
      </c>
      <c r="L116" s="102">
        <v>33.842409214067999</v>
      </c>
    </row>
    <row r="117" spans="1:12" ht="12.75" customHeight="1" x14ac:dyDescent="0.2">
      <c r="A117" s="95" t="s">
        <v>235</v>
      </c>
      <c r="B117" s="184"/>
      <c r="C117" s="36">
        <v>36.445671461303988</v>
      </c>
      <c r="D117" s="36">
        <v>36.081214746690961</v>
      </c>
      <c r="E117" s="36">
        <v>35.716758032077905</v>
      </c>
      <c r="F117" s="36">
        <v>35.352301317464871</v>
      </c>
      <c r="G117" s="36">
        <v>34.987844602851837</v>
      </c>
      <c r="H117" s="36">
        <v>34.623387888238788</v>
      </c>
      <c r="I117" s="36">
        <v>34.258931173625754</v>
      </c>
      <c r="J117" s="36">
        <v>33.894474459012713</v>
      </c>
      <c r="K117" s="36">
        <v>33.530017744399679</v>
      </c>
      <c r="L117" s="102">
        <v>33.165561029786637</v>
      </c>
    </row>
    <row r="118" spans="1:12" ht="13.5" customHeight="1" thickBot="1" x14ac:dyDescent="0.25">
      <c r="A118" s="96" t="s">
        <v>201</v>
      </c>
      <c r="B118" s="185"/>
      <c r="C118" s="103">
        <v>35.716758032077905</v>
      </c>
      <c r="D118" s="103">
        <v>35.359590451757143</v>
      </c>
      <c r="E118" s="103">
        <v>35.002422871436345</v>
      </c>
      <c r="F118" s="103">
        <v>34.645255291115575</v>
      </c>
      <c r="G118" s="103">
        <v>34.288087710794798</v>
      </c>
      <c r="H118" s="103">
        <v>33.930920130474014</v>
      </c>
      <c r="I118" s="103">
        <v>33.573752550153237</v>
      </c>
      <c r="J118" s="103">
        <v>33.216584969832461</v>
      </c>
      <c r="K118" s="103">
        <v>32.859417389511684</v>
      </c>
      <c r="L118" s="104">
        <v>32.502249809190907</v>
      </c>
    </row>
    <row r="119" spans="1:12" ht="12.75" customHeight="1" x14ac:dyDescent="0.2">
      <c r="A119" s="92" t="s">
        <v>197</v>
      </c>
      <c r="B119" s="180" t="s">
        <v>247</v>
      </c>
      <c r="C119" s="29">
        <v>54.117668159999994</v>
      </c>
      <c r="D119" s="97">
        <v>53.576491478399994</v>
      </c>
      <c r="E119" s="97">
        <v>53.035314796799994</v>
      </c>
      <c r="F119" s="97">
        <v>52.494138115199995</v>
      </c>
      <c r="G119" s="97">
        <v>51.952961433599995</v>
      </c>
      <c r="H119" s="97">
        <v>51.411784751999988</v>
      </c>
      <c r="I119" s="97">
        <v>50.870608070399989</v>
      </c>
      <c r="J119" s="97">
        <v>50.329431388799996</v>
      </c>
      <c r="K119" s="97">
        <v>49.788254707199997</v>
      </c>
      <c r="L119" s="98">
        <v>49.247078025599997</v>
      </c>
    </row>
    <row r="120" spans="1:12" ht="12.75" customHeight="1" x14ac:dyDescent="0.2">
      <c r="A120" s="95" t="s">
        <v>232</v>
      </c>
      <c r="B120" s="181"/>
      <c r="C120" s="60">
        <v>53.035314796799994</v>
      </c>
      <c r="D120" s="60">
        <v>52.504961648831994</v>
      </c>
      <c r="E120" s="60">
        <v>51.974608500863994</v>
      </c>
      <c r="F120" s="60">
        <v>51.444255352895993</v>
      </c>
      <c r="G120" s="60">
        <v>50.913902204927993</v>
      </c>
      <c r="H120" s="60">
        <v>50.383549056959986</v>
      </c>
      <c r="I120" s="60">
        <v>49.853195908991985</v>
      </c>
      <c r="J120" s="60">
        <v>49.322842761023992</v>
      </c>
      <c r="K120" s="60">
        <v>48.792489613055999</v>
      </c>
      <c r="L120" s="99">
        <v>48.262136465087998</v>
      </c>
    </row>
    <row r="121" spans="1:12" ht="12.75" customHeight="1" x14ac:dyDescent="0.2">
      <c r="A121" s="95" t="s">
        <v>233</v>
      </c>
      <c r="B121" s="181"/>
      <c r="C121" s="60">
        <v>51.974608500863994</v>
      </c>
      <c r="D121" s="60">
        <v>51.454862415855352</v>
      </c>
      <c r="E121" s="60">
        <v>50.935116330846711</v>
      </c>
      <c r="F121" s="60">
        <v>50.415370245838069</v>
      </c>
      <c r="G121" s="60">
        <v>49.895624160829435</v>
      </c>
      <c r="H121" s="60">
        <v>49.375878075820786</v>
      </c>
      <c r="I121" s="60">
        <v>48.856131990812145</v>
      </c>
      <c r="J121" s="60">
        <v>48.33638590580351</v>
      </c>
      <c r="K121" s="60">
        <v>47.816639820794876</v>
      </c>
      <c r="L121" s="99">
        <v>47.296893735786234</v>
      </c>
    </row>
    <row r="122" spans="1:12" ht="12.75" customHeight="1" x14ac:dyDescent="0.2">
      <c r="A122" s="95" t="s">
        <v>234</v>
      </c>
      <c r="B122" s="181"/>
      <c r="C122" s="60">
        <v>50.935116330846711</v>
      </c>
      <c r="D122" s="60">
        <v>50.425765167538245</v>
      </c>
      <c r="E122" s="60">
        <v>49.916414004229779</v>
      </c>
      <c r="F122" s="60">
        <v>49.407062840921306</v>
      </c>
      <c r="G122" s="60">
        <v>48.897711677612847</v>
      </c>
      <c r="H122" s="60">
        <v>48.388360514304367</v>
      </c>
      <c r="I122" s="60">
        <v>47.879009350995901</v>
      </c>
      <c r="J122" s="60">
        <v>47.369658187687442</v>
      </c>
      <c r="K122" s="60">
        <v>46.860307024378976</v>
      </c>
      <c r="L122" s="99">
        <v>46.35095586107051</v>
      </c>
    </row>
    <row r="123" spans="1:12" ht="12.75" customHeight="1" x14ac:dyDescent="0.2">
      <c r="A123" s="95" t="s">
        <v>235</v>
      </c>
      <c r="B123" s="181"/>
      <c r="C123" s="60">
        <v>49.916414004229779</v>
      </c>
      <c r="D123" s="60">
        <v>49.417249864187482</v>
      </c>
      <c r="E123" s="60">
        <v>48.918085724145179</v>
      </c>
      <c r="F123" s="60">
        <v>48.418921584102875</v>
      </c>
      <c r="G123" s="60">
        <v>47.919757444060586</v>
      </c>
      <c r="H123" s="60">
        <v>47.420593304018276</v>
      </c>
      <c r="I123" s="60">
        <v>46.921429163975979</v>
      </c>
      <c r="J123" s="60">
        <v>46.42226502393369</v>
      </c>
      <c r="K123" s="60">
        <v>45.923100883891394</v>
      </c>
      <c r="L123" s="99">
        <v>45.423936743849097</v>
      </c>
    </row>
    <row r="124" spans="1:12" ht="13.5" customHeight="1" thickBot="1" x14ac:dyDescent="0.25">
      <c r="A124" s="96" t="s">
        <v>201</v>
      </c>
      <c r="B124" s="182"/>
      <c r="C124" s="100">
        <v>48.918085724145179</v>
      </c>
      <c r="D124" s="100">
        <v>48.428904866903729</v>
      </c>
      <c r="E124" s="100">
        <v>47.939724009662271</v>
      </c>
      <c r="F124" s="100">
        <v>47.450543152420821</v>
      </c>
      <c r="G124" s="100">
        <v>46.96136229517937</v>
      </c>
      <c r="H124" s="100">
        <v>46.472181437937913</v>
      </c>
      <c r="I124" s="100">
        <v>45.983000580696462</v>
      </c>
      <c r="J124" s="100">
        <v>45.493819723455019</v>
      </c>
      <c r="K124" s="100">
        <v>45.004638866213568</v>
      </c>
      <c r="L124" s="101">
        <v>44.515458008972118</v>
      </c>
    </row>
    <row r="125" spans="1:12" ht="12.75" customHeight="1" x14ac:dyDescent="0.2">
      <c r="A125" s="92" t="s">
        <v>197</v>
      </c>
      <c r="B125" s="183" t="s">
        <v>248</v>
      </c>
      <c r="C125" s="36">
        <v>60.819556320000004</v>
      </c>
      <c r="D125" s="93">
        <v>60.211360756800005</v>
      </c>
      <c r="E125" s="93">
        <v>59.603165193600006</v>
      </c>
      <c r="F125" s="93">
        <v>58.9949696304</v>
      </c>
      <c r="G125" s="93">
        <v>58.386774067200001</v>
      </c>
      <c r="H125" s="93">
        <v>57.778578504000002</v>
      </c>
      <c r="I125" s="93">
        <v>57.170382940800003</v>
      </c>
      <c r="J125" s="93">
        <v>56.562187377600004</v>
      </c>
      <c r="K125" s="93">
        <v>55.953991814400005</v>
      </c>
      <c r="L125" s="94">
        <v>55.345796251200007</v>
      </c>
    </row>
    <row r="126" spans="1:12" ht="12.75" customHeight="1" x14ac:dyDescent="0.2">
      <c r="A126" s="95" t="s">
        <v>232</v>
      </c>
      <c r="B126" s="184"/>
      <c r="C126" s="36">
        <v>59.603165193600006</v>
      </c>
      <c r="D126" s="36">
        <v>59.007133541664004</v>
      </c>
      <c r="E126" s="36">
        <v>58.411101889728002</v>
      </c>
      <c r="F126" s="36">
        <v>57.815070237792</v>
      </c>
      <c r="G126" s="36">
        <v>57.219038585855998</v>
      </c>
      <c r="H126" s="36">
        <v>56.623006933920003</v>
      </c>
      <c r="I126" s="36">
        <v>56.026975281984001</v>
      </c>
      <c r="J126" s="36">
        <v>55.430943630048006</v>
      </c>
      <c r="K126" s="36">
        <v>54.834911978112004</v>
      </c>
      <c r="L126" s="102">
        <v>54.238880326176009</v>
      </c>
    </row>
    <row r="127" spans="1:12" ht="12.75" customHeight="1" x14ac:dyDescent="0.2">
      <c r="A127" s="95" t="s">
        <v>233</v>
      </c>
      <c r="B127" s="184"/>
      <c r="C127" s="36">
        <v>58.411101889728002</v>
      </c>
      <c r="D127" s="36">
        <v>57.82699087083072</v>
      </c>
      <c r="E127" s="36">
        <v>57.242879851933438</v>
      </c>
      <c r="F127" s="36">
        <v>56.658768833036156</v>
      </c>
      <c r="G127" s="36">
        <v>56.074657814138874</v>
      </c>
      <c r="H127" s="36">
        <v>55.490546795241599</v>
      </c>
      <c r="I127" s="36">
        <v>54.906435776344317</v>
      </c>
      <c r="J127" s="36">
        <v>54.322324757447042</v>
      </c>
      <c r="K127" s="36">
        <v>53.73821373854976</v>
      </c>
      <c r="L127" s="102">
        <v>53.154102719652485</v>
      </c>
    </row>
    <row r="128" spans="1:12" ht="12.75" customHeight="1" x14ac:dyDescent="0.2">
      <c r="A128" s="95" t="s">
        <v>234</v>
      </c>
      <c r="B128" s="184"/>
      <c r="C128" s="36">
        <v>57.242879851933438</v>
      </c>
      <c r="D128" s="36">
        <v>56.670451053414105</v>
      </c>
      <c r="E128" s="36">
        <v>56.098022254894765</v>
      </c>
      <c r="F128" s="36">
        <v>55.525593456375432</v>
      </c>
      <c r="G128" s="36">
        <v>54.953164657856092</v>
      </c>
      <c r="H128" s="36">
        <v>54.380735859336767</v>
      </c>
      <c r="I128" s="36">
        <v>53.808307060817427</v>
      </c>
      <c r="J128" s="36">
        <v>53.235878262298101</v>
      </c>
      <c r="K128" s="36">
        <v>52.663449463778761</v>
      </c>
      <c r="L128" s="102">
        <v>52.091020665259435</v>
      </c>
    </row>
    <row r="129" spans="1:12" ht="12.75" customHeight="1" x14ac:dyDescent="0.2">
      <c r="A129" s="95" t="s">
        <v>235</v>
      </c>
      <c r="B129" s="184"/>
      <c r="C129" s="36">
        <v>56.098022254894765</v>
      </c>
      <c r="D129" s="36">
        <v>55.537042032345823</v>
      </c>
      <c r="E129" s="36">
        <v>54.976061809796867</v>
      </c>
      <c r="F129" s="36">
        <v>54.415081587247926</v>
      </c>
      <c r="G129" s="36">
        <v>53.85410136469897</v>
      </c>
      <c r="H129" s="36">
        <v>53.293121142150028</v>
      </c>
      <c r="I129" s="36">
        <v>52.732140919601079</v>
      </c>
      <c r="J129" s="36">
        <v>52.171160697052137</v>
      </c>
      <c r="K129" s="36">
        <v>51.610180474503188</v>
      </c>
      <c r="L129" s="102">
        <v>51.049200251954247</v>
      </c>
    </row>
    <row r="130" spans="1:12" ht="13.5" customHeight="1" thickBot="1" x14ac:dyDescent="0.25">
      <c r="A130" s="96" t="s">
        <v>201</v>
      </c>
      <c r="B130" s="185"/>
      <c r="C130" s="103">
        <v>54.976061809796867</v>
      </c>
      <c r="D130" s="103">
        <v>54.426301191698904</v>
      </c>
      <c r="E130" s="103">
        <v>53.876540573600927</v>
      </c>
      <c r="F130" s="103">
        <v>53.326779955502964</v>
      </c>
      <c r="G130" s="103">
        <v>52.777019337404987</v>
      </c>
      <c r="H130" s="103">
        <v>52.227258719307024</v>
      </c>
      <c r="I130" s="103">
        <v>51.677498101209054</v>
      </c>
      <c r="J130" s="103">
        <v>51.12773748311109</v>
      </c>
      <c r="K130" s="103">
        <v>50.57797686501312</v>
      </c>
      <c r="L130" s="104">
        <v>50.028216246915164</v>
      </c>
    </row>
    <row r="131" spans="1:12" ht="12.75" customHeight="1" x14ac:dyDescent="0.2">
      <c r="A131" s="92" t="s">
        <v>197</v>
      </c>
      <c r="B131" s="180" t="s">
        <v>249</v>
      </c>
      <c r="C131" s="29">
        <v>67.52144448</v>
      </c>
      <c r="D131" s="97">
        <v>66.846230035199994</v>
      </c>
      <c r="E131" s="97">
        <v>66.171015590400003</v>
      </c>
      <c r="F131" s="97">
        <v>65.495801145599998</v>
      </c>
      <c r="G131" s="97">
        <v>64.820586700799993</v>
      </c>
      <c r="H131" s="97">
        <v>64.145372256000002</v>
      </c>
      <c r="I131" s="97">
        <v>63.470157811199996</v>
      </c>
      <c r="J131" s="97">
        <v>62.794943366400005</v>
      </c>
      <c r="K131" s="97">
        <v>62.1197289216</v>
      </c>
      <c r="L131" s="98">
        <v>61.444514476800002</v>
      </c>
    </row>
    <row r="132" spans="1:12" ht="12.75" customHeight="1" x14ac:dyDescent="0.2">
      <c r="A132" s="95" t="s">
        <v>232</v>
      </c>
      <c r="B132" s="181"/>
      <c r="C132" s="60">
        <v>66.171015590400003</v>
      </c>
      <c r="D132" s="60">
        <v>65.509305434496</v>
      </c>
      <c r="E132" s="60">
        <v>64.847595278591996</v>
      </c>
      <c r="F132" s="60">
        <v>64.185885122687992</v>
      </c>
      <c r="G132" s="60">
        <v>63.524174966783988</v>
      </c>
      <c r="H132" s="60">
        <v>62.862464810879999</v>
      </c>
      <c r="I132" s="60">
        <v>62.200754654975995</v>
      </c>
      <c r="J132" s="60">
        <v>61.539044499072006</v>
      </c>
      <c r="K132" s="60">
        <v>60.877334343168002</v>
      </c>
      <c r="L132" s="99">
        <v>60.215624187263998</v>
      </c>
    </row>
    <row r="133" spans="1:12" ht="12.75" customHeight="1" x14ac:dyDescent="0.2">
      <c r="A133" s="95" t="s">
        <v>233</v>
      </c>
      <c r="B133" s="181"/>
      <c r="C133" s="60">
        <v>64.847595278591996</v>
      </c>
      <c r="D133" s="60">
        <v>64.19911932580608</v>
      </c>
      <c r="E133" s="60">
        <v>63.550643373020158</v>
      </c>
      <c r="F133" s="60">
        <v>62.902167420234228</v>
      </c>
      <c r="G133" s="60">
        <v>62.253691467448306</v>
      </c>
      <c r="H133" s="60">
        <v>61.605215514662397</v>
      </c>
      <c r="I133" s="60">
        <v>60.956739561876475</v>
      </c>
      <c r="J133" s="60">
        <v>60.308263609090567</v>
      </c>
      <c r="K133" s="60">
        <v>59.659787656304644</v>
      </c>
      <c r="L133" s="99">
        <v>59.011311703518714</v>
      </c>
    </row>
    <row r="134" spans="1:12" ht="12.75" customHeight="1" x14ac:dyDescent="0.2">
      <c r="A134" s="95" t="s">
        <v>234</v>
      </c>
      <c r="B134" s="181"/>
      <c r="C134" s="60">
        <v>63.550643373020158</v>
      </c>
      <c r="D134" s="60">
        <v>62.915136939289958</v>
      </c>
      <c r="E134" s="60">
        <v>62.279630505559751</v>
      </c>
      <c r="F134" s="60">
        <v>61.644124071829545</v>
      </c>
      <c r="G134" s="60">
        <v>61.008617638099338</v>
      </c>
      <c r="H134" s="60">
        <v>60.373111204369145</v>
      </c>
      <c r="I134" s="60">
        <v>59.737604770638946</v>
      </c>
      <c r="J134" s="60">
        <v>59.102098336908753</v>
      </c>
      <c r="K134" s="60">
        <v>58.466591903178553</v>
      </c>
      <c r="L134" s="99">
        <v>57.83108546944834</v>
      </c>
    </row>
    <row r="135" spans="1:12" ht="12.75" customHeight="1" x14ac:dyDescent="0.2">
      <c r="A135" s="95" t="s">
        <v>235</v>
      </c>
      <c r="B135" s="181"/>
      <c r="C135" s="60">
        <v>62.279630505559751</v>
      </c>
      <c r="D135" s="60">
        <v>61.656834200504157</v>
      </c>
      <c r="E135" s="60">
        <v>61.034037895448556</v>
      </c>
      <c r="F135" s="60">
        <v>60.411241590392954</v>
      </c>
      <c r="G135" s="60">
        <v>59.788445285337353</v>
      </c>
      <c r="H135" s="60">
        <v>59.165648980281759</v>
      </c>
      <c r="I135" s="60">
        <v>58.542852675226165</v>
      </c>
      <c r="J135" s="60">
        <v>57.920056370170578</v>
      </c>
      <c r="K135" s="60">
        <v>57.297260065114983</v>
      </c>
      <c r="L135" s="99">
        <v>56.674463760059375</v>
      </c>
    </row>
    <row r="136" spans="1:12" ht="13.5" customHeight="1" thickBot="1" x14ac:dyDescent="0.25">
      <c r="A136" s="96" t="s">
        <v>201</v>
      </c>
      <c r="B136" s="182"/>
      <c r="C136" s="100">
        <v>61.034037895448556</v>
      </c>
      <c r="D136" s="100">
        <v>60.423697516494073</v>
      </c>
      <c r="E136" s="100">
        <v>59.813357137539583</v>
      </c>
      <c r="F136" s="100">
        <v>59.203016758585093</v>
      </c>
      <c r="G136" s="100">
        <v>58.592676379630603</v>
      </c>
      <c r="H136" s="100">
        <v>57.982336000676121</v>
      </c>
      <c r="I136" s="100">
        <v>57.371995621721638</v>
      </c>
      <c r="J136" s="100">
        <v>56.761655242767162</v>
      </c>
      <c r="K136" s="100">
        <v>56.151314863812679</v>
      </c>
      <c r="L136" s="101">
        <v>55.540974484858189</v>
      </c>
    </row>
    <row r="137" spans="1:12" ht="12.75" customHeight="1" x14ac:dyDescent="0.2">
      <c r="A137" s="92" t="s">
        <v>197</v>
      </c>
      <c r="B137" s="183" t="s">
        <v>250</v>
      </c>
      <c r="C137" s="36">
        <v>74.223332639999995</v>
      </c>
      <c r="D137" s="93">
        <v>73.481099313599998</v>
      </c>
      <c r="E137" s="93">
        <v>72.738865987200001</v>
      </c>
      <c r="F137" s="93">
        <v>71.996632660799989</v>
      </c>
      <c r="G137" s="93">
        <v>71.254399334399992</v>
      </c>
      <c r="H137" s="93">
        <v>70.512166007999994</v>
      </c>
      <c r="I137" s="93">
        <v>69.769932681599997</v>
      </c>
      <c r="J137" s="93">
        <v>69.027699355199999</v>
      </c>
      <c r="K137" s="93">
        <v>68.285466028800002</v>
      </c>
      <c r="L137" s="94">
        <v>67.543232702400005</v>
      </c>
    </row>
    <row r="138" spans="1:12" ht="12.75" customHeight="1" x14ac:dyDescent="0.2">
      <c r="A138" s="95" t="s">
        <v>232</v>
      </c>
      <c r="B138" s="184"/>
      <c r="C138" s="36">
        <v>72.738865987200001</v>
      </c>
      <c r="D138" s="36">
        <v>72.011477327327995</v>
      </c>
      <c r="E138" s="36">
        <v>71.284088667456004</v>
      </c>
      <c r="F138" s="36">
        <v>70.556700007583984</v>
      </c>
      <c r="G138" s="36">
        <v>69.829311347711993</v>
      </c>
      <c r="H138" s="36">
        <v>69.101922687839988</v>
      </c>
      <c r="I138" s="36">
        <v>68.374534027967997</v>
      </c>
      <c r="J138" s="36">
        <v>67.647145368095991</v>
      </c>
      <c r="K138" s="36">
        <v>66.919756708224</v>
      </c>
      <c r="L138" s="102">
        <v>66.192368048352009</v>
      </c>
    </row>
    <row r="139" spans="1:12" ht="12.75" customHeight="1" x14ac:dyDescent="0.2">
      <c r="A139" s="95" t="s">
        <v>233</v>
      </c>
      <c r="B139" s="184"/>
      <c r="C139" s="36">
        <v>71.284088667456004</v>
      </c>
      <c r="D139" s="36">
        <v>70.571247780781434</v>
      </c>
      <c r="E139" s="36">
        <v>69.858406894106878</v>
      </c>
      <c r="F139" s="36">
        <v>69.145566007432308</v>
      </c>
      <c r="G139" s="36">
        <v>68.432725120757752</v>
      </c>
      <c r="H139" s="36">
        <v>67.719884234083182</v>
      </c>
      <c r="I139" s="36">
        <v>67.00704334740864</v>
      </c>
      <c r="J139" s="36">
        <v>66.29420246073407</v>
      </c>
      <c r="K139" s="36">
        <v>65.581361574059514</v>
      </c>
      <c r="L139" s="102">
        <v>64.868520687384972</v>
      </c>
    </row>
    <row r="140" spans="1:12" ht="12.75" customHeight="1" x14ac:dyDescent="0.2">
      <c r="A140" s="95" t="s">
        <v>234</v>
      </c>
      <c r="B140" s="184"/>
      <c r="C140" s="36">
        <v>69.858406894106878</v>
      </c>
      <c r="D140" s="36">
        <v>69.159822825165804</v>
      </c>
      <c r="E140" s="36">
        <v>68.461238756224745</v>
      </c>
      <c r="F140" s="36">
        <v>67.762654687283657</v>
      </c>
      <c r="G140" s="36">
        <v>67.064070618342598</v>
      </c>
      <c r="H140" s="36">
        <v>66.36548654940151</v>
      </c>
      <c r="I140" s="36">
        <v>65.666902480460465</v>
      </c>
      <c r="J140" s="36">
        <v>64.968318411519391</v>
      </c>
      <c r="K140" s="36">
        <v>64.269734342578317</v>
      </c>
      <c r="L140" s="102">
        <v>63.571150273637272</v>
      </c>
    </row>
    <row r="141" spans="1:12" ht="12.75" customHeight="1" x14ac:dyDescent="0.2">
      <c r="A141" s="95" t="s">
        <v>235</v>
      </c>
      <c r="B141" s="184"/>
      <c r="C141" s="36">
        <v>68.461238756224745</v>
      </c>
      <c r="D141" s="36">
        <v>67.776626368662491</v>
      </c>
      <c r="E141" s="36">
        <v>67.092013981100251</v>
      </c>
      <c r="F141" s="36">
        <v>66.407401593537983</v>
      </c>
      <c r="G141" s="36">
        <v>65.722789205975744</v>
      </c>
      <c r="H141" s="36">
        <v>65.038176818413476</v>
      </c>
      <c r="I141" s="36">
        <v>64.35356443085125</v>
      </c>
      <c r="J141" s="36">
        <v>63.668952043289003</v>
      </c>
      <c r="K141" s="36">
        <v>62.98433965572675</v>
      </c>
      <c r="L141" s="102">
        <v>62.299727268164524</v>
      </c>
    </row>
    <row r="142" spans="1:12" ht="13.5" customHeight="1" thickBot="1" x14ac:dyDescent="0.25">
      <c r="A142" s="96" t="s">
        <v>201</v>
      </c>
      <c r="B142" s="185"/>
      <c r="C142" s="103">
        <v>67.092013981100251</v>
      </c>
      <c r="D142" s="103">
        <v>66.421093841289235</v>
      </c>
      <c r="E142" s="103">
        <v>65.750173701478246</v>
      </c>
      <c r="F142" s="103">
        <v>65.079253561667215</v>
      </c>
      <c r="G142" s="103">
        <v>64.408333421856227</v>
      </c>
      <c r="H142" s="103">
        <v>63.737413282045203</v>
      </c>
      <c r="I142" s="103">
        <v>63.066493142234222</v>
      </c>
      <c r="J142" s="103">
        <v>62.39557300242322</v>
      </c>
      <c r="K142" s="103">
        <v>61.724652862612217</v>
      </c>
      <c r="L142" s="104">
        <v>61.053732722801236</v>
      </c>
    </row>
    <row r="143" spans="1:12" ht="12.75" customHeight="1" x14ac:dyDescent="0.2">
      <c r="A143" s="92" t="s">
        <v>197</v>
      </c>
      <c r="B143" s="180" t="s">
        <v>251</v>
      </c>
      <c r="C143" s="29">
        <v>87.627108960000001</v>
      </c>
      <c r="D143" s="97">
        <v>86.750837870400005</v>
      </c>
      <c r="E143" s="97">
        <v>85.874566780799995</v>
      </c>
      <c r="F143" s="97">
        <v>84.998295691199999</v>
      </c>
      <c r="G143" s="97">
        <v>84.122024601600003</v>
      </c>
      <c r="H143" s="97">
        <v>83.245753511999993</v>
      </c>
      <c r="I143" s="97">
        <v>82.369482422399997</v>
      </c>
      <c r="J143" s="97">
        <v>81.493211332800001</v>
      </c>
      <c r="K143" s="97">
        <v>80.616940243200006</v>
      </c>
      <c r="L143" s="98">
        <v>79.74066915360001</v>
      </c>
    </row>
    <row r="144" spans="1:12" ht="12.75" customHeight="1" x14ac:dyDescent="0.2">
      <c r="A144" s="95" t="s">
        <v>232</v>
      </c>
      <c r="B144" s="181"/>
      <c r="C144" s="60">
        <v>85.874566780799995</v>
      </c>
      <c r="D144" s="60">
        <v>85.015821112992001</v>
      </c>
      <c r="E144" s="60">
        <v>84.157075445183992</v>
      </c>
      <c r="F144" s="60">
        <v>83.298329777375997</v>
      </c>
      <c r="G144" s="60">
        <v>82.439584109568003</v>
      </c>
      <c r="H144" s="60">
        <v>81.580838441759994</v>
      </c>
      <c r="I144" s="60">
        <v>80.722092773951999</v>
      </c>
      <c r="J144" s="60">
        <v>79.863347106144005</v>
      </c>
      <c r="K144" s="60">
        <v>79.00460143833601</v>
      </c>
      <c r="L144" s="99">
        <v>78.145855770528001</v>
      </c>
    </row>
    <row r="145" spans="1:12" ht="12.75" customHeight="1" x14ac:dyDescent="0.2">
      <c r="A145" s="95" t="s">
        <v>233</v>
      </c>
      <c r="B145" s="181"/>
      <c r="C145" s="60">
        <v>84.157075445183992</v>
      </c>
      <c r="D145" s="60">
        <v>83.315504690732155</v>
      </c>
      <c r="E145" s="60">
        <v>82.473933936280304</v>
      </c>
      <c r="F145" s="60">
        <v>81.632363181828481</v>
      </c>
      <c r="G145" s="60">
        <v>80.790792427376644</v>
      </c>
      <c r="H145" s="60">
        <v>79.949221672924793</v>
      </c>
      <c r="I145" s="60">
        <v>79.107650918472956</v>
      </c>
      <c r="J145" s="60">
        <v>78.266080164021119</v>
      </c>
      <c r="K145" s="60">
        <v>77.424509409569282</v>
      </c>
      <c r="L145" s="99">
        <v>76.582938655117445</v>
      </c>
    </row>
    <row r="146" spans="1:12" ht="12.75" customHeight="1" x14ac:dyDescent="0.2">
      <c r="A146" s="95" t="s">
        <v>234</v>
      </c>
      <c r="B146" s="181"/>
      <c r="C146" s="60">
        <v>82.473933936280304</v>
      </c>
      <c r="D146" s="60">
        <v>81.649194596917511</v>
      </c>
      <c r="E146" s="60">
        <v>80.824455257554689</v>
      </c>
      <c r="F146" s="60">
        <v>79.99971591819191</v>
      </c>
      <c r="G146" s="60">
        <v>79.174976578829103</v>
      </c>
      <c r="H146" s="60">
        <v>78.350237239466296</v>
      </c>
      <c r="I146" s="60">
        <v>77.525497900103503</v>
      </c>
      <c r="J146" s="60">
        <v>76.700758560740695</v>
      </c>
      <c r="K146" s="60">
        <v>75.876019221377902</v>
      </c>
      <c r="L146" s="99">
        <v>75.051279882015095</v>
      </c>
    </row>
    <row r="147" spans="1:12" ht="12.75" customHeight="1" x14ac:dyDescent="0.2">
      <c r="A147" s="95" t="s">
        <v>235</v>
      </c>
      <c r="B147" s="181"/>
      <c r="C147" s="60">
        <v>80.824455257554689</v>
      </c>
      <c r="D147" s="60">
        <v>80.016210704979159</v>
      </c>
      <c r="E147" s="60">
        <v>79.2079661524036</v>
      </c>
      <c r="F147" s="60">
        <v>78.399721599828069</v>
      </c>
      <c r="G147" s="60">
        <v>77.591477047252525</v>
      </c>
      <c r="H147" s="60">
        <v>76.783232494676966</v>
      </c>
      <c r="I147" s="60">
        <v>75.974987942101436</v>
      </c>
      <c r="J147" s="60">
        <v>75.166743389525877</v>
      </c>
      <c r="K147" s="60">
        <v>74.358498836950346</v>
      </c>
      <c r="L147" s="99">
        <v>73.550254284374788</v>
      </c>
    </row>
    <row r="148" spans="1:12" ht="13.5" customHeight="1" thickBot="1" x14ac:dyDescent="0.25">
      <c r="A148" s="96" t="s">
        <v>201</v>
      </c>
      <c r="B148" s="182"/>
      <c r="C148" s="100">
        <v>79.2079661524036</v>
      </c>
      <c r="D148" s="100">
        <v>78.415886490879572</v>
      </c>
      <c r="E148" s="100">
        <v>77.62380682935553</v>
      </c>
      <c r="F148" s="100">
        <v>76.831727167831502</v>
      </c>
      <c r="G148" s="100">
        <v>76.039647506307475</v>
      </c>
      <c r="H148" s="100">
        <v>75.247567844783418</v>
      </c>
      <c r="I148" s="100">
        <v>74.455488183259405</v>
      </c>
      <c r="J148" s="100">
        <v>73.663408521735363</v>
      </c>
      <c r="K148" s="100">
        <v>72.871328860211335</v>
      </c>
      <c r="L148" s="101">
        <v>72.079249198687293</v>
      </c>
    </row>
    <row r="149" spans="1:12" ht="12.75" customHeight="1" x14ac:dyDescent="0.2">
      <c r="A149" s="92" t="s">
        <v>197</v>
      </c>
      <c r="B149" s="183" t="s">
        <v>252</v>
      </c>
      <c r="C149" s="36">
        <v>101.03088527999998</v>
      </c>
      <c r="D149" s="93">
        <v>100.02057642719998</v>
      </c>
      <c r="E149" s="93">
        <v>99.010267574399975</v>
      </c>
      <c r="F149" s="93">
        <v>97.999958721599981</v>
      </c>
      <c r="G149" s="93">
        <v>96.989649868799972</v>
      </c>
      <c r="H149" s="93">
        <v>95.979341015999978</v>
      </c>
      <c r="I149" s="93">
        <v>94.969032163199969</v>
      </c>
      <c r="J149" s="93">
        <v>93.958723310399989</v>
      </c>
      <c r="K149" s="93">
        <v>92.948414457599981</v>
      </c>
      <c r="L149" s="94">
        <v>91.938105604799986</v>
      </c>
    </row>
    <row r="150" spans="1:12" ht="12.75" customHeight="1" x14ac:dyDescent="0.2">
      <c r="A150" s="95" t="s">
        <v>232</v>
      </c>
      <c r="B150" s="184"/>
      <c r="C150" s="36">
        <v>99.010267574399975</v>
      </c>
      <c r="D150" s="36">
        <v>98.020164898655977</v>
      </c>
      <c r="E150" s="36">
        <v>97.03006222291198</v>
      </c>
      <c r="F150" s="36">
        <v>96.039959547167982</v>
      </c>
      <c r="G150" s="36">
        <v>95.04985687142397</v>
      </c>
      <c r="H150" s="36">
        <v>94.059754195679972</v>
      </c>
      <c r="I150" s="36">
        <v>93.069651519935974</v>
      </c>
      <c r="J150" s="36">
        <v>92.07954884419199</v>
      </c>
      <c r="K150" s="36">
        <v>91.089446168447978</v>
      </c>
      <c r="L150" s="102">
        <v>90.09934349270398</v>
      </c>
    </row>
    <row r="151" spans="1:12" ht="12.75" customHeight="1" x14ac:dyDescent="0.2">
      <c r="A151" s="95" t="s">
        <v>233</v>
      </c>
      <c r="B151" s="184"/>
      <c r="C151" s="36">
        <v>97.03006222291198</v>
      </c>
      <c r="D151" s="36">
        <v>96.059761600682862</v>
      </c>
      <c r="E151" s="36">
        <v>95.089460978453744</v>
      </c>
      <c r="F151" s="36">
        <v>94.119160356224626</v>
      </c>
      <c r="G151" s="36">
        <v>93.148859733995494</v>
      </c>
      <c r="H151" s="36">
        <v>92.178559111766376</v>
      </c>
      <c r="I151" s="36">
        <v>91.208258489537258</v>
      </c>
      <c r="J151" s="36">
        <v>90.237957867308154</v>
      </c>
      <c r="K151" s="36">
        <v>89.267657245079022</v>
      </c>
      <c r="L151" s="102">
        <v>88.297356622849904</v>
      </c>
    </row>
    <row r="152" spans="1:12" ht="12.75" customHeight="1" x14ac:dyDescent="0.2">
      <c r="A152" s="95" t="s">
        <v>234</v>
      </c>
      <c r="B152" s="184"/>
      <c r="C152" s="36">
        <v>95.089460978453744</v>
      </c>
      <c r="D152" s="36">
        <v>94.138566368669203</v>
      </c>
      <c r="E152" s="36">
        <v>93.187671758884662</v>
      </c>
      <c r="F152" s="36">
        <v>92.236777149100135</v>
      </c>
      <c r="G152" s="36">
        <v>91.28588253931558</v>
      </c>
      <c r="H152" s="36">
        <v>90.334987929531053</v>
      </c>
      <c r="I152" s="36">
        <v>89.384093319746512</v>
      </c>
      <c r="J152" s="36">
        <v>88.433198709961985</v>
      </c>
      <c r="K152" s="36">
        <v>87.482304100177444</v>
      </c>
      <c r="L152" s="102">
        <v>86.531409490392903</v>
      </c>
    </row>
    <row r="153" spans="1:12" ht="12.75" customHeight="1" x14ac:dyDescent="0.2">
      <c r="A153" s="95" t="s">
        <v>235</v>
      </c>
      <c r="B153" s="184"/>
      <c r="C153" s="36">
        <v>93.187671758884662</v>
      </c>
      <c r="D153" s="36">
        <v>92.255795041295812</v>
      </c>
      <c r="E153" s="36">
        <v>91.323918323706962</v>
      </c>
      <c r="F153" s="36">
        <v>90.392041606118127</v>
      </c>
      <c r="G153" s="36">
        <v>89.460164888529263</v>
      </c>
      <c r="H153" s="36">
        <v>88.528288170940428</v>
      </c>
      <c r="I153" s="36">
        <v>87.596411453351578</v>
      </c>
      <c r="J153" s="36">
        <v>86.664534735762743</v>
      </c>
      <c r="K153" s="36">
        <v>85.732658018173893</v>
      </c>
      <c r="L153" s="102">
        <v>84.800781300585044</v>
      </c>
    </row>
    <row r="154" spans="1:12" ht="13.5" customHeight="1" thickBot="1" x14ac:dyDescent="0.25">
      <c r="A154" s="96" t="s">
        <v>201</v>
      </c>
      <c r="B154" s="185"/>
      <c r="C154" s="103">
        <v>91.323918323706962</v>
      </c>
      <c r="D154" s="103">
        <v>90.410679140469895</v>
      </c>
      <c r="E154" s="103">
        <v>89.497439957232828</v>
      </c>
      <c r="F154" s="103">
        <v>88.584200773995761</v>
      </c>
      <c r="G154" s="103">
        <v>87.670961590758679</v>
      </c>
      <c r="H154" s="103">
        <v>86.757722407521612</v>
      </c>
      <c r="I154" s="103">
        <v>85.844483224284545</v>
      </c>
      <c r="J154" s="103">
        <v>84.931244041047492</v>
      </c>
      <c r="K154" s="103">
        <v>84.018004857810411</v>
      </c>
      <c r="L154" s="104">
        <v>83.104765674573343</v>
      </c>
    </row>
    <row r="155" spans="1:12" ht="12.75" customHeight="1" x14ac:dyDescent="0.2">
      <c r="A155" s="92" t="s">
        <v>197</v>
      </c>
      <c r="B155" s="180" t="s">
        <v>253</v>
      </c>
      <c r="C155" s="29">
        <v>114.4346616</v>
      </c>
      <c r="D155" s="97">
        <v>113.29031498399999</v>
      </c>
      <c r="E155" s="97">
        <v>112.145968368</v>
      </c>
      <c r="F155" s="97">
        <v>111.00162175199999</v>
      </c>
      <c r="G155" s="97">
        <v>109.857275136</v>
      </c>
      <c r="H155" s="97">
        <v>108.71292851999999</v>
      </c>
      <c r="I155" s="97">
        <v>107.568581904</v>
      </c>
      <c r="J155" s="97">
        <v>106.42423528800001</v>
      </c>
      <c r="K155" s="97">
        <v>105.279888672</v>
      </c>
      <c r="L155" s="98">
        <v>104.13554205600001</v>
      </c>
    </row>
    <row r="156" spans="1:12" ht="12.75" customHeight="1" x14ac:dyDescent="0.2">
      <c r="A156" s="95" t="s">
        <v>232</v>
      </c>
      <c r="B156" s="181"/>
      <c r="C156" s="60">
        <v>112.145968368</v>
      </c>
      <c r="D156" s="60">
        <v>111.02450868431998</v>
      </c>
      <c r="E156" s="60">
        <v>109.90304900064</v>
      </c>
      <c r="F156" s="60">
        <v>108.78158931695999</v>
      </c>
      <c r="G156" s="60">
        <v>107.66012963327999</v>
      </c>
      <c r="H156" s="60">
        <v>106.53866994959999</v>
      </c>
      <c r="I156" s="60">
        <v>105.41721026591999</v>
      </c>
      <c r="J156" s="60">
        <v>104.29575058224</v>
      </c>
      <c r="K156" s="60">
        <v>103.17429089856</v>
      </c>
      <c r="L156" s="99">
        <v>102.05283121488</v>
      </c>
    </row>
    <row r="157" spans="1:12" ht="12.75" customHeight="1" x14ac:dyDescent="0.2">
      <c r="A157" s="95" t="s">
        <v>233</v>
      </c>
      <c r="B157" s="181"/>
      <c r="C157" s="60">
        <v>109.90304900064</v>
      </c>
      <c r="D157" s="60">
        <v>108.80401851063358</v>
      </c>
      <c r="E157" s="60">
        <v>107.7049880206272</v>
      </c>
      <c r="F157" s="60">
        <v>106.6059575306208</v>
      </c>
      <c r="G157" s="60">
        <v>105.50692704061439</v>
      </c>
      <c r="H157" s="60">
        <v>104.40789655060799</v>
      </c>
      <c r="I157" s="60">
        <v>103.30886606060159</v>
      </c>
      <c r="J157" s="60">
        <v>102.2098355705952</v>
      </c>
      <c r="K157" s="60">
        <v>101.1108050805888</v>
      </c>
      <c r="L157" s="99">
        <v>100.01177459058241</v>
      </c>
    </row>
    <row r="158" spans="1:12" ht="12.75" customHeight="1" x14ac:dyDescent="0.2">
      <c r="A158" s="95" t="s">
        <v>234</v>
      </c>
      <c r="B158" s="181"/>
      <c r="C158" s="60">
        <v>107.7049880206272</v>
      </c>
      <c r="D158" s="60">
        <v>106.62793814042091</v>
      </c>
      <c r="E158" s="60">
        <v>105.55088826021465</v>
      </c>
      <c r="F158" s="60">
        <v>104.47383838000839</v>
      </c>
      <c r="G158" s="60">
        <v>103.3967884998021</v>
      </c>
      <c r="H158" s="60">
        <v>102.31973861959582</v>
      </c>
      <c r="I158" s="60">
        <v>101.24268873938955</v>
      </c>
      <c r="J158" s="60">
        <v>100.1656388591833</v>
      </c>
      <c r="K158" s="60">
        <v>99.088588978977029</v>
      </c>
      <c r="L158" s="99">
        <v>98.011539098770754</v>
      </c>
    </row>
    <row r="159" spans="1:12" ht="12.75" customHeight="1" x14ac:dyDescent="0.2">
      <c r="A159" s="95" t="s">
        <v>235</v>
      </c>
      <c r="B159" s="181"/>
      <c r="C159" s="60">
        <v>105.55088826021465</v>
      </c>
      <c r="D159" s="60">
        <v>104.49537937761249</v>
      </c>
      <c r="E159" s="60">
        <v>103.43987049501035</v>
      </c>
      <c r="F159" s="60">
        <v>102.38436161240821</v>
      </c>
      <c r="G159" s="60">
        <v>101.32885272980606</v>
      </c>
      <c r="H159" s="60">
        <v>100.2733438472039</v>
      </c>
      <c r="I159" s="60">
        <v>99.217834964601764</v>
      </c>
      <c r="J159" s="60">
        <v>98.162326081999637</v>
      </c>
      <c r="K159" s="60">
        <v>97.106817199397483</v>
      </c>
      <c r="L159" s="99">
        <v>96.051308316795343</v>
      </c>
    </row>
    <row r="160" spans="1:12" ht="13.5" customHeight="1" thickBot="1" x14ac:dyDescent="0.25">
      <c r="A160" s="96" t="s">
        <v>201</v>
      </c>
      <c r="B160" s="182"/>
      <c r="C160" s="100">
        <v>103.43987049501035</v>
      </c>
      <c r="D160" s="100">
        <v>102.40547179006025</v>
      </c>
      <c r="E160" s="100">
        <v>101.37107308511014</v>
      </c>
      <c r="F160" s="100">
        <v>100.33667438016005</v>
      </c>
      <c r="G160" s="100">
        <v>99.302275675209941</v>
      </c>
      <c r="H160" s="100">
        <v>98.26787697025982</v>
      </c>
      <c r="I160" s="100">
        <v>97.233478265309728</v>
      </c>
      <c r="J160" s="100">
        <v>96.19907956035965</v>
      </c>
      <c r="K160" s="100">
        <v>95.164680855409529</v>
      </c>
      <c r="L160" s="101">
        <v>94.130282150459436</v>
      </c>
    </row>
    <row r="161" spans="1:12" ht="12.75" customHeight="1" x14ac:dyDescent="0.2">
      <c r="A161" s="92" t="s">
        <v>197</v>
      </c>
      <c r="B161" s="183" t="s">
        <v>254</v>
      </c>
      <c r="C161" s="36">
        <v>127.83843791999999</v>
      </c>
      <c r="D161" s="93">
        <v>126.56005354079998</v>
      </c>
      <c r="E161" s="93">
        <v>125.28166916159999</v>
      </c>
      <c r="F161" s="93">
        <v>124.00328478239999</v>
      </c>
      <c r="G161" s="93">
        <v>122.72490040319998</v>
      </c>
      <c r="H161" s="93">
        <v>121.44651602399999</v>
      </c>
      <c r="I161" s="93">
        <v>120.16813164479998</v>
      </c>
      <c r="J161" s="93">
        <v>118.88974726559999</v>
      </c>
      <c r="K161" s="93">
        <v>117.6113628864</v>
      </c>
      <c r="L161" s="94">
        <v>116.3329785072</v>
      </c>
    </row>
    <row r="162" spans="1:12" ht="12.75" customHeight="1" x14ac:dyDescent="0.2">
      <c r="A162" s="95" t="s">
        <v>232</v>
      </c>
      <c r="B162" s="184"/>
      <c r="C162" s="36">
        <v>125.28166916159999</v>
      </c>
      <c r="D162" s="36">
        <v>124.02885246998399</v>
      </c>
      <c r="E162" s="36">
        <v>122.776035778368</v>
      </c>
      <c r="F162" s="36">
        <v>121.52321908675198</v>
      </c>
      <c r="G162" s="36">
        <v>120.27040239513597</v>
      </c>
      <c r="H162" s="36">
        <v>119.01758570351998</v>
      </c>
      <c r="I162" s="36">
        <v>117.76476901190398</v>
      </c>
      <c r="J162" s="36">
        <v>116.51195232028799</v>
      </c>
      <c r="K162" s="36">
        <v>115.259135628672</v>
      </c>
      <c r="L162" s="102">
        <v>114.00631893705599</v>
      </c>
    </row>
    <row r="163" spans="1:12" ht="12.75" customHeight="1" x14ac:dyDescent="0.2">
      <c r="A163" s="95" t="s">
        <v>233</v>
      </c>
      <c r="B163" s="184"/>
      <c r="C163" s="36">
        <v>122.776035778368</v>
      </c>
      <c r="D163" s="36">
        <v>121.5482754205843</v>
      </c>
      <c r="E163" s="36">
        <v>120.32051506280064</v>
      </c>
      <c r="F163" s="36">
        <v>119.09275470501694</v>
      </c>
      <c r="G163" s="36">
        <v>117.86499434723325</v>
      </c>
      <c r="H163" s="36">
        <v>116.63723398944958</v>
      </c>
      <c r="I163" s="36">
        <v>115.4094736316659</v>
      </c>
      <c r="J163" s="36">
        <v>114.18171327388222</v>
      </c>
      <c r="K163" s="36">
        <v>112.95395291609856</v>
      </c>
      <c r="L163" s="102">
        <v>111.72619255831488</v>
      </c>
    </row>
    <row r="164" spans="1:12" ht="12.75" customHeight="1" x14ac:dyDescent="0.2">
      <c r="A164" s="95" t="s">
        <v>234</v>
      </c>
      <c r="B164" s="184"/>
      <c r="C164" s="36">
        <v>120.32051506280064</v>
      </c>
      <c r="D164" s="36">
        <v>119.11730991217262</v>
      </c>
      <c r="E164" s="36">
        <v>117.91410476154462</v>
      </c>
      <c r="F164" s="36">
        <v>116.7108996109166</v>
      </c>
      <c r="G164" s="36">
        <v>115.50769446028858</v>
      </c>
      <c r="H164" s="36">
        <v>114.3044893096606</v>
      </c>
      <c r="I164" s="36">
        <v>113.10128415903259</v>
      </c>
      <c r="J164" s="36">
        <v>111.89807900840458</v>
      </c>
      <c r="K164" s="36">
        <v>110.69487385777659</v>
      </c>
      <c r="L164" s="102">
        <v>109.49166870714858</v>
      </c>
    </row>
    <row r="165" spans="1:12" ht="12.75" customHeight="1" x14ac:dyDescent="0.2">
      <c r="A165" s="95" t="s">
        <v>235</v>
      </c>
      <c r="B165" s="184"/>
      <c r="C165" s="36">
        <v>117.91410476154462</v>
      </c>
      <c r="D165" s="36">
        <v>116.73496371392916</v>
      </c>
      <c r="E165" s="36">
        <v>115.55582266631373</v>
      </c>
      <c r="F165" s="36">
        <v>114.37668161869827</v>
      </c>
      <c r="G165" s="36">
        <v>113.1975405710828</v>
      </c>
      <c r="H165" s="36">
        <v>112.01839952346738</v>
      </c>
      <c r="I165" s="36">
        <v>110.83925847585193</v>
      </c>
      <c r="J165" s="36">
        <v>109.66011742823649</v>
      </c>
      <c r="K165" s="36">
        <v>108.48097638062106</v>
      </c>
      <c r="L165" s="102">
        <v>107.3018353330056</v>
      </c>
    </row>
    <row r="166" spans="1:12" ht="13.5" customHeight="1" thickBot="1" x14ac:dyDescent="0.25">
      <c r="A166" s="96" t="s">
        <v>201</v>
      </c>
      <c r="B166" s="185"/>
      <c r="C166" s="103">
        <v>115.55582266631373</v>
      </c>
      <c r="D166" s="103">
        <v>114.40026443965057</v>
      </c>
      <c r="E166" s="103">
        <v>113.24470621298745</v>
      </c>
      <c r="F166" s="103">
        <v>112.08914798632431</v>
      </c>
      <c r="G166" s="103">
        <v>110.93358975966115</v>
      </c>
      <c r="H166" s="103">
        <v>109.77803153299803</v>
      </c>
      <c r="I166" s="103">
        <v>108.6224733063349</v>
      </c>
      <c r="J166" s="103">
        <v>107.46691507967176</v>
      </c>
      <c r="K166" s="103">
        <v>106.31135685300863</v>
      </c>
      <c r="L166" s="104">
        <v>105.15579862634549</v>
      </c>
    </row>
    <row r="167" spans="1:12" ht="35.1" customHeight="1" thickBot="1" x14ac:dyDescent="0.25">
      <c r="A167" s="186" t="s">
        <v>255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</row>
    <row r="168" spans="1:12" ht="12.75" customHeight="1" x14ac:dyDescent="0.2">
      <c r="A168" s="92" t="s">
        <v>197</v>
      </c>
      <c r="B168" s="183" t="s">
        <v>256</v>
      </c>
      <c r="C168" s="36">
        <v>42.513149999999996</v>
      </c>
      <c r="D168" s="93">
        <v>42.088018499999997</v>
      </c>
      <c r="E168" s="93">
        <v>41.662886999999998</v>
      </c>
      <c r="F168" s="93">
        <v>41.237755499999992</v>
      </c>
      <c r="G168" s="93">
        <v>40.812623999999992</v>
      </c>
      <c r="H168" s="93">
        <v>40.387492499999993</v>
      </c>
      <c r="I168" s="93">
        <v>39.962360999999994</v>
      </c>
      <c r="J168" s="93">
        <v>39.537229499999995</v>
      </c>
      <c r="K168" s="93">
        <v>39.112097999999996</v>
      </c>
      <c r="L168" s="94">
        <v>38.686966499999997</v>
      </c>
    </row>
    <row r="169" spans="1:12" ht="12.75" customHeight="1" x14ac:dyDescent="0.2">
      <c r="A169" s="95" t="s">
        <v>232</v>
      </c>
      <c r="B169" s="184"/>
      <c r="C169" s="36">
        <v>41.662886999999998</v>
      </c>
      <c r="D169" s="36">
        <v>41.246258129999994</v>
      </c>
      <c r="E169" s="36">
        <v>40.829629259999997</v>
      </c>
      <c r="F169" s="36">
        <v>40.413000389999993</v>
      </c>
      <c r="G169" s="36">
        <v>39.99637151999999</v>
      </c>
      <c r="H169" s="36">
        <v>39.579742649999993</v>
      </c>
      <c r="I169" s="36">
        <v>39.163113779999996</v>
      </c>
      <c r="J169" s="36">
        <v>38.746484909999992</v>
      </c>
      <c r="K169" s="36">
        <v>38.329856039999996</v>
      </c>
      <c r="L169" s="102">
        <v>37.913227169999999</v>
      </c>
    </row>
    <row r="170" spans="1:12" ht="12.75" customHeight="1" x14ac:dyDescent="0.2">
      <c r="A170" s="95" t="s">
        <v>233</v>
      </c>
      <c r="B170" s="184"/>
      <c r="C170" s="36">
        <v>40.829629259999997</v>
      </c>
      <c r="D170" s="36">
        <v>40.421332967399991</v>
      </c>
      <c r="E170" s="36">
        <v>40.013036674799999</v>
      </c>
      <c r="F170" s="36">
        <v>39.604740382199992</v>
      </c>
      <c r="G170" s="36">
        <v>39.196444089599986</v>
      </c>
      <c r="H170" s="36">
        <v>38.788147796999993</v>
      </c>
      <c r="I170" s="36">
        <v>38.379851504399994</v>
      </c>
      <c r="J170" s="36">
        <v>37.971555211799995</v>
      </c>
      <c r="K170" s="36">
        <v>37.563258919199995</v>
      </c>
      <c r="L170" s="102">
        <v>37.154962626599996</v>
      </c>
    </row>
    <row r="171" spans="1:12" ht="12.75" customHeight="1" x14ac:dyDescent="0.2">
      <c r="A171" s="95" t="s">
        <v>234</v>
      </c>
      <c r="B171" s="184"/>
      <c r="C171" s="36">
        <v>40.013036674799999</v>
      </c>
      <c r="D171" s="36">
        <v>39.61290630805199</v>
      </c>
      <c r="E171" s="36">
        <v>39.212775941303995</v>
      </c>
      <c r="F171" s="36">
        <v>38.812645574555994</v>
      </c>
      <c r="G171" s="36">
        <v>38.412515207807985</v>
      </c>
      <c r="H171" s="36">
        <v>38.01238484105999</v>
      </c>
      <c r="I171" s="36">
        <v>37.612254474311996</v>
      </c>
      <c r="J171" s="36">
        <v>37.212124107563994</v>
      </c>
      <c r="K171" s="36">
        <v>36.811993740815993</v>
      </c>
      <c r="L171" s="102">
        <v>36.411863374067998</v>
      </c>
    </row>
    <row r="172" spans="1:12" ht="12.75" customHeight="1" x14ac:dyDescent="0.2">
      <c r="A172" s="95" t="s">
        <v>235</v>
      </c>
      <c r="B172" s="184"/>
      <c r="C172" s="36">
        <v>39.212775941303995</v>
      </c>
      <c r="D172" s="36">
        <v>38.820648181890952</v>
      </c>
      <c r="E172" s="36">
        <v>38.428520422477916</v>
      </c>
      <c r="F172" s="36">
        <v>38.036392663064873</v>
      </c>
      <c r="G172" s="36">
        <v>37.644264903651823</v>
      </c>
      <c r="H172" s="36">
        <v>37.252137144238787</v>
      </c>
      <c r="I172" s="36">
        <v>36.860009384825759</v>
      </c>
      <c r="J172" s="36">
        <v>36.467881625412716</v>
      </c>
      <c r="K172" s="36">
        <v>36.075753865999673</v>
      </c>
      <c r="L172" s="102">
        <v>35.683626106586637</v>
      </c>
    </row>
    <row r="173" spans="1:12" ht="13.5" customHeight="1" thickBot="1" x14ac:dyDescent="0.25">
      <c r="A173" s="96" t="s">
        <v>201</v>
      </c>
      <c r="B173" s="185"/>
      <c r="C173" s="36">
        <v>38.428520422477916</v>
      </c>
      <c r="D173" s="103">
        <v>38.044235218253135</v>
      </c>
      <c r="E173" s="103">
        <v>37.659950014028361</v>
      </c>
      <c r="F173" s="103">
        <v>37.275664809803573</v>
      </c>
      <c r="G173" s="103">
        <v>36.891379605578784</v>
      </c>
      <c r="H173" s="103">
        <v>36.50709440135401</v>
      </c>
      <c r="I173" s="103">
        <v>36.122809197129243</v>
      </c>
      <c r="J173" s="103">
        <v>35.738523992904462</v>
      </c>
      <c r="K173" s="103">
        <v>35.35423878867968</v>
      </c>
      <c r="L173" s="104">
        <v>34.969953584454906</v>
      </c>
    </row>
    <row r="174" spans="1:12" ht="12.75" customHeight="1" x14ac:dyDescent="0.2">
      <c r="A174" s="92" t="s">
        <v>197</v>
      </c>
      <c r="B174" s="180" t="s">
        <v>257</v>
      </c>
      <c r="C174" s="29">
        <v>57.717668159999988</v>
      </c>
      <c r="D174" s="97">
        <v>57.140491478399987</v>
      </c>
      <c r="E174" s="97">
        <v>56.563314796799986</v>
      </c>
      <c r="F174" s="97">
        <v>55.986138115199985</v>
      </c>
      <c r="G174" s="97">
        <v>55.408961433599984</v>
      </c>
      <c r="H174" s="97">
        <v>54.831784751999983</v>
      </c>
      <c r="I174" s="97">
        <v>54.254608070399989</v>
      </c>
      <c r="J174" s="97">
        <v>53.677431388799995</v>
      </c>
      <c r="K174" s="97">
        <v>53.100254707199994</v>
      </c>
      <c r="L174" s="98">
        <v>52.523078025599993</v>
      </c>
    </row>
    <row r="175" spans="1:12" ht="12.75" customHeight="1" x14ac:dyDescent="0.2">
      <c r="A175" s="95" t="s">
        <v>232</v>
      </c>
      <c r="B175" s="181"/>
      <c r="C175" s="60">
        <v>56.563314796799986</v>
      </c>
      <c r="D175" s="60">
        <v>55.997681648831986</v>
      </c>
      <c r="E175" s="60">
        <v>55.432048500863985</v>
      </c>
      <c r="F175" s="60">
        <v>54.866415352895984</v>
      </c>
      <c r="G175" s="60">
        <v>54.300782204927984</v>
      </c>
      <c r="H175" s="60">
        <v>53.735149056959983</v>
      </c>
      <c r="I175" s="60">
        <v>53.16951590899199</v>
      </c>
      <c r="J175" s="60">
        <v>52.603882761023996</v>
      </c>
      <c r="K175" s="60">
        <v>52.038249613055996</v>
      </c>
      <c r="L175" s="99">
        <v>51.472616465087995</v>
      </c>
    </row>
    <row r="176" spans="1:12" ht="12.75" customHeight="1" x14ac:dyDescent="0.2">
      <c r="A176" s="95" t="s">
        <v>233</v>
      </c>
      <c r="B176" s="181"/>
      <c r="C176" s="60">
        <v>55.432048500863985</v>
      </c>
      <c r="D176" s="60">
        <v>54.877728015855347</v>
      </c>
      <c r="E176" s="60">
        <v>54.323407530846701</v>
      </c>
      <c r="F176" s="60">
        <v>53.769087045838063</v>
      </c>
      <c r="G176" s="60">
        <v>53.214766560829425</v>
      </c>
      <c r="H176" s="60">
        <v>52.660446075820779</v>
      </c>
      <c r="I176" s="60">
        <v>52.106125590812148</v>
      </c>
      <c r="J176" s="60">
        <v>51.551805105803517</v>
      </c>
      <c r="K176" s="60">
        <v>50.997484620794872</v>
      </c>
      <c r="L176" s="99">
        <v>50.443164135786233</v>
      </c>
    </row>
    <row r="177" spans="1:12" ht="12.75" customHeight="1" x14ac:dyDescent="0.2">
      <c r="A177" s="95" t="s">
        <v>234</v>
      </c>
      <c r="B177" s="181"/>
      <c r="C177" s="60">
        <v>54.323407530846701</v>
      </c>
      <c r="D177" s="60">
        <v>53.78017345553824</v>
      </c>
      <c r="E177" s="60">
        <v>53.236939380229764</v>
      </c>
      <c r="F177" s="60">
        <v>52.693705304921302</v>
      </c>
      <c r="G177" s="60">
        <v>52.150471229612833</v>
      </c>
      <c r="H177" s="60">
        <v>51.607237154304364</v>
      </c>
      <c r="I177" s="60">
        <v>51.064003078995903</v>
      </c>
      <c r="J177" s="60">
        <v>50.520769003687448</v>
      </c>
      <c r="K177" s="60">
        <v>49.977534928378972</v>
      </c>
      <c r="L177" s="99">
        <v>49.434300853070511</v>
      </c>
    </row>
    <row r="178" spans="1:12" ht="12.75" customHeight="1" x14ac:dyDescent="0.2">
      <c r="A178" s="95" t="s">
        <v>235</v>
      </c>
      <c r="B178" s="181"/>
      <c r="C178" s="60">
        <v>53.236939380229764</v>
      </c>
      <c r="D178" s="60">
        <v>52.704569986427472</v>
      </c>
      <c r="E178" s="60">
        <v>52.172200592625167</v>
      </c>
      <c r="F178" s="60">
        <v>51.639831198822876</v>
      </c>
      <c r="G178" s="60">
        <v>51.107461805020577</v>
      </c>
      <c r="H178" s="60">
        <v>50.575092411218279</v>
      </c>
      <c r="I178" s="60">
        <v>50.04272301741598</v>
      </c>
      <c r="J178" s="60">
        <v>49.510353623613696</v>
      </c>
      <c r="K178" s="60">
        <v>48.977984229811391</v>
      </c>
      <c r="L178" s="99">
        <v>48.445614836009099</v>
      </c>
    </row>
    <row r="179" spans="1:12" ht="13.5" customHeight="1" thickBot="1" x14ac:dyDescent="0.25">
      <c r="A179" s="96" t="s">
        <v>201</v>
      </c>
      <c r="B179" s="182"/>
      <c r="C179" s="100">
        <v>52.172200592625167</v>
      </c>
      <c r="D179" s="100">
        <v>51.650478586698924</v>
      </c>
      <c r="E179" s="100">
        <v>51.128756580772659</v>
      </c>
      <c r="F179" s="100">
        <v>50.607034574846416</v>
      </c>
      <c r="G179" s="100">
        <v>50.085312568920166</v>
      </c>
      <c r="H179" s="100">
        <v>49.563590562993909</v>
      </c>
      <c r="I179" s="100">
        <v>49.041868557067659</v>
      </c>
      <c r="J179" s="100">
        <v>48.520146551141423</v>
      </c>
      <c r="K179" s="100">
        <v>47.998424545215158</v>
      </c>
      <c r="L179" s="101">
        <v>47.476702539288915</v>
      </c>
    </row>
    <row r="180" spans="1:12" ht="12.75" customHeight="1" x14ac:dyDescent="0.2">
      <c r="A180" s="92" t="s">
        <v>197</v>
      </c>
      <c r="B180" s="183" t="s">
        <v>258</v>
      </c>
      <c r="C180" s="36">
        <v>64.419556319999998</v>
      </c>
      <c r="D180" s="93">
        <v>63.775360756799998</v>
      </c>
      <c r="E180" s="93">
        <v>63.131165193599998</v>
      </c>
      <c r="F180" s="93">
        <v>62.486969630399997</v>
      </c>
      <c r="G180" s="93">
        <v>61.842774067199997</v>
      </c>
      <c r="H180" s="93">
        <v>61.198578503999997</v>
      </c>
      <c r="I180" s="93">
        <v>60.554382940799997</v>
      </c>
      <c r="J180" s="93">
        <v>59.910187377600003</v>
      </c>
      <c r="K180" s="93">
        <v>59.265991814400003</v>
      </c>
      <c r="L180" s="94">
        <v>58.621796251200003</v>
      </c>
    </row>
    <row r="181" spans="1:12" ht="12.75" customHeight="1" x14ac:dyDescent="0.2">
      <c r="A181" s="95" t="s">
        <v>232</v>
      </c>
      <c r="B181" s="184"/>
      <c r="C181" s="36">
        <v>63.131165193599998</v>
      </c>
      <c r="D181" s="36">
        <v>62.499853541663995</v>
      </c>
      <c r="E181" s="36">
        <v>61.868541889727993</v>
      </c>
      <c r="F181" s="36">
        <v>61.237230237791998</v>
      </c>
      <c r="G181" s="36">
        <v>60.605918585855996</v>
      </c>
      <c r="H181" s="36">
        <v>59.974606933919993</v>
      </c>
      <c r="I181" s="36">
        <v>59.343295281983998</v>
      </c>
      <c r="J181" s="36">
        <v>58.711983630048003</v>
      </c>
      <c r="K181" s="36">
        <v>58.080671978112001</v>
      </c>
      <c r="L181" s="102">
        <v>57.449360326175999</v>
      </c>
    </row>
    <row r="182" spans="1:12" ht="12.75" customHeight="1" x14ac:dyDescent="0.2">
      <c r="A182" s="95" t="s">
        <v>233</v>
      </c>
      <c r="B182" s="184"/>
      <c r="C182" s="36">
        <v>61.868541889727993</v>
      </c>
      <c r="D182" s="36">
        <v>61.249856470830714</v>
      </c>
      <c r="E182" s="36">
        <v>60.631171051933435</v>
      </c>
      <c r="F182" s="36">
        <v>60.012485633036157</v>
      </c>
      <c r="G182" s="36">
        <v>59.393800214138878</v>
      </c>
      <c r="H182" s="36">
        <v>58.775114795241592</v>
      </c>
      <c r="I182" s="36">
        <v>58.15642937634432</v>
      </c>
      <c r="J182" s="36">
        <v>57.537743957447042</v>
      </c>
      <c r="K182" s="36">
        <v>56.919058538549763</v>
      </c>
      <c r="L182" s="102">
        <v>56.300373119652477</v>
      </c>
    </row>
    <row r="183" spans="1:12" ht="12.75" customHeight="1" x14ac:dyDescent="0.2">
      <c r="A183" s="95" t="s">
        <v>234</v>
      </c>
      <c r="B183" s="184"/>
      <c r="C183" s="36">
        <v>60.631171051933435</v>
      </c>
      <c r="D183" s="36">
        <v>60.0248593414141</v>
      </c>
      <c r="E183" s="36">
        <v>59.418547630894764</v>
      </c>
      <c r="F183" s="36">
        <v>58.812235920375436</v>
      </c>
      <c r="G183" s="36">
        <v>58.2059242098561</v>
      </c>
      <c r="H183" s="36">
        <v>57.599612499336757</v>
      </c>
      <c r="I183" s="36">
        <v>56.993300788817436</v>
      </c>
      <c r="J183" s="36">
        <v>56.3869890782981</v>
      </c>
      <c r="K183" s="36">
        <v>55.780677367778765</v>
      </c>
      <c r="L183" s="102">
        <v>55.174365657259429</v>
      </c>
    </row>
    <row r="184" spans="1:12" ht="12.75" customHeight="1" x14ac:dyDescent="0.2">
      <c r="A184" s="95" t="s">
        <v>235</v>
      </c>
      <c r="B184" s="184"/>
      <c r="C184" s="36">
        <v>59.418547630894764</v>
      </c>
      <c r="D184" s="36">
        <v>58.824362154585813</v>
      </c>
      <c r="E184" s="36">
        <v>58.230176678276869</v>
      </c>
      <c r="F184" s="36">
        <v>57.635991201967926</v>
      </c>
      <c r="G184" s="36">
        <v>57.041805725658975</v>
      </c>
      <c r="H184" s="36">
        <v>56.447620249350024</v>
      </c>
      <c r="I184" s="36">
        <v>55.853434773041087</v>
      </c>
      <c r="J184" s="36">
        <v>55.259249296732136</v>
      </c>
      <c r="K184" s="36">
        <v>54.665063820423185</v>
      </c>
      <c r="L184" s="102">
        <v>54.070878344114242</v>
      </c>
    </row>
    <row r="185" spans="1:12" ht="13.5" customHeight="1" thickBot="1" x14ac:dyDescent="0.25">
      <c r="A185" s="96" t="s">
        <v>201</v>
      </c>
      <c r="B185" s="185"/>
      <c r="C185" s="103">
        <v>58.230176678276869</v>
      </c>
      <c r="D185" s="103">
        <v>57.647874911494092</v>
      </c>
      <c r="E185" s="103">
        <v>57.06557314471133</v>
      </c>
      <c r="F185" s="103">
        <v>56.483271377928567</v>
      </c>
      <c r="G185" s="103">
        <v>55.900969611145797</v>
      </c>
      <c r="H185" s="103">
        <v>55.31866784436302</v>
      </c>
      <c r="I185" s="103">
        <v>54.736366077580264</v>
      </c>
      <c r="J185" s="103">
        <v>54.154064310797494</v>
      </c>
      <c r="K185" s="103">
        <v>53.571762544014717</v>
      </c>
      <c r="L185" s="104">
        <v>52.989460777231955</v>
      </c>
    </row>
    <row r="186" spans="1:12" ht="12.75" customHeight="1" x14ac:dyDescent="0.2">
      <c r="A186" s="92" t="s">
        <v>197</v>
      </c>
      <c r="B186" s="180" t="s">
        <v>259</v>
      </c>
      <c r="C186" s="29">
        <v>71.121444480000008</v>
      </c>
      <c r="D186" s="97">
        <v>70.410230035200001</v>
      </c>
      <c r="E186" s="97">
        <v>69.699015590400009</v>
      </c>
      <c r="F186" s="97">
        <v>68.987801145600002</v>
      </c>
      <c r="G186" s="97">
        <v>68.27658670080001</v>
      </c>
      <c r="H186" s="97">
        <v>67.565372256000003</v>
      </c>
      <c r="I186" s="97">
        <v>66.854157811199997</v>
      </c>
      <c r="J186" s="97">
        <v>66.142943366400004</v>
      </c>
      <c r="K186" s="97">
        <v>65.431728921600012</v>
      </c>
      <c r="L186" s="98">
        <v>64.720514476800005</v>
      </c>
    </row>
    <row r="187" spans="1:12" ht="12.75" customHeight="1" x14ac:dyDescent="0.2">
      <c r="A187" s="95" t="s">
        <v>232</v>
      </c>
      <c r="B187" s="181"/>
      <c r="C187" s="60">
        <v>69.699015590400009</v>
      </c>
      <c r="D187" s="60">
        <v>69.002025434496005</v>
      </c>
      <c r="E187" s="60">
        <v>68.305035278592001</v>
      </c>
      <c r="F187" s="60">
        <v>67.608045122687997</v>
      </c>
      <c r="G187" s="60">
        <v>66.911054966784008</v>
      </c>
      <c r="H187" s="60">
        <v>66.214064810880004</v>
      </c>
      <c r="I187" s="60">
        <v>65.517074654976</v>
      </c>
      <c r="J187" s="60">
        <v>64.82008449907201</v>
      </c>
      <c r="K187" s="60">
        <v>64.123094343168006</v>
      </c>
      <c r="L187" s="99">
        <v>63.426104187264002</v>
      </c>
    </row>
    <row r="188" spans="1:12" ht="12.75" customHeight="1" x14ac:dyDescent="0.2">
      <c r="A188" s="95" t="s">
        <v>233</v>
      </c>
      <c r="B188" s="181"/>
      <c r="C188" s="60">
        <v>68.305035278592001</v>
      </c>
      <c r="D188" s="60">
        <v>67.621984925806089</v>
      </c>
      <c r="E188" s="60">
        <v>66.938934573020163</v>
      </c>
      <c r="F188" s="60">
        <v>66.255884220234236</v>
      </c>
      <c r="G188" s="60">
        <v>65.572833867448324</v>
      </c>
      <c r="H188" s="60">
        <v>64.889783514662398</v>
      </c>
      <c r="I188" s="60">
        <v>64.206733161876485</v>
      </c>
      <c r="J188" s="60">
        <v>63.523682809090566</v>
      </c>
      <c r="K188" s="60">
        <v>62.840632456304647</v>
      </c>
      <c r="L188" s="99">
        <v>62.15758210351872</v>
      </c>
    </row>
    <row r="189" spans="1:12" ht="12.75" customHeight="1" x14ac:dyDescent="0.2">
      <c r="A189" s="95" t="s">
        <v>234</v>
      </c>
      <c r="B189" s="181"/>
      <c r="C189" s="60">
        <v>66.938934573020163</v>
      </c>
      <c r="D189" s="60">
        <v>66.269545227289967</v>
      </c>
      <c r="E189" s="60">
        <v>65.600155881559758</v>
      </c>
      <c r="F189" s="60">
        <v>64.930766535829548</v>
      </c>
      <c r="G189" s="60">
        <v>64.261377190099353</v>
      </c>
      <c r="H189" s="60">
        <v>63.59198784436915</v>
      </c>
      <c r="I189" s="60">
        <v>62.922598498638955</v>
      </c>
      <c r="J189" s="60">
        <v>62.253209152908752</v>
      </c>
      <c r="K189" s="60">
        <v>61.58381980717855</v>
      </c>
      <c r="L189" s="99">
        <v>60.914430461448347</v>
      </c>
    </row>
    <row r="190" spans="1:12" ht="12.75" customHeight="1" x14ac:dyDescent="0.2">
      <c r="A190" s="95" t="s">
        <v>235</v>
      </c>
      <c r="B190" s="181"/>
      <c r="C190" s="60">
        <v>65.600155881559758</v>
      </c>
      <c r="D190" s="60">
        <v>64.944154322744168</v>
      </c>
      <c r="E190" s="60">
        <v>64.288152763928565</v>
      </c>
      <c r="F190" s="60">
        <v>63.632151205112955</v>
      </c>
      <c r="G190" s="60">
        <v>62.976149646297365</v>
      </c>
      <c r="H190" s="60">
        <v>62.320148087481769</v>
      </c>
      <c r="I190" s="60">
        <v>61.664146528666173</v>
      </c>
      <c r="J190" s="60">
        <v>61.008144969850576</v>
      </c>
      <c r="K190" s="60">
        <v>60.35214341103498</v>
      </c>
      <c r="L190" s="99">
        <v>59.696141852219377</v>
      </c>
    </row>
    <row r="191" spans="1:12" ht="13.5" customHeight="1" thickBot="1" x14ac:dyDescent="0.25">
      <c r="A191" s="96" t="s">
        <v>201</v>
      </c>
      <c r="B191" s="182"/>
      <c r="C191" s="100">
        <v>64.288152763928565</v>
      </c>
      <c r="D191" s="100">
        <v>63.645271236289283</v>
      </c>
      <c r="E191" s="100">
        <v>63.002389708649993</v>
      </c>
      <c r="F191" s="100">
        <v>62.359508181010696</v>
      </c>
      <c r="G191" s="100">
        <v>61.716626653371414</v>
      </c>
      <c r="H191" s="100">
        <v>61.073745125732131</v>
      </c>
      <c r="I191" s="100">
        <v>60.430863598092849</v>
      </c>
      <c r="J191" s="100">
        <v>59.787982070453566</v>
      </c>
      <c r="K191" s="100">
        <v>59.145100542814276</v>
      </c>
      <c r="L191" s="101">
        <v>58.502219015174987</v>
      </c>
    </row>
    <row r="192" spans="1:12" ht="12.75" customHeight="1" x14ac:dyDescent="0.2">
      <c r="A192" s="92" t="s">
        <v>197</v>
      </c>
      <c r="B192" s="183" t="s">
        <v>260</v>
      </c>
      <c r="C192" s="36">
        <v>77.823332640000004</v>
      </c>
      <c r="D192" s="93">
        <v>77.045099313600005</v>
      </c>
      <c r="E192" s="93">
        <v>76.266865987200006</v>
      </c>
      <c r="F192" s="93">
        <v>75.488632660800008</v>
      </c>
      <c r="G192" s="93">
        <v>74.710399334399995</v>
      </c>
      <c r="H192" s="93">
        <v>73.932166007999996</v>
      </c>
      <c r="I192" s="93">
        <v>73.153932681599997</v>
      </c>
      <c r="J192" s="93">
        <v>72.375699355200013</v>
      </c>
      <c r="K192" s="93">
        <v>71.5974660288</v>
      </c>
      <c r="L192" s="94">
        <v>70.819232702400001</v>
      </c>
    </row>
    <row r="193" spans="1:12" ht="12.75" customHeight="1" x14ac:dyDescent="0.2">
      <c r="A193" s="95" t="s">
        <v>232</v>
      </c>
      <c r="B193" s="184"/>
      <c r="C193" s="36">
        <v>76.266865987200006</v>
      </c>
      <c r="D193" s="36">
        <v>75.504197327328001</v>
      </c>
      <c r="E193" s="36">
        <v>74.741528667456009</v>
      </c>
      <c r="F193" s="36">
        <v>73.978860007584004</v>
      </c>
      <c r="G193" s="36">
        <v>73.216191347711998</v>
      </c>
      <c r="H193" s="36">
        <v>72.453522687839992</v>
      </c>
      <c r="I193" s="36">
        <v>71.690854027968001</v>
      </c>
      <c r="J193" s="36">
        <v>70.92818536809601</v>
      </c>
      <c r="K193" s="36">
        <v>70.165516708224004</v>
      </c>
      <c r="L193" s="102">
        <v>69.402848048351999</v>
      </c>
    </row>
    <row r="194" spans="1:12" ht="12.75" customHeight="1" x14ac:dyDescent="0.2">
      <c r="A194" s="95" t="s">
        <v>233</v>
      </c>
      <c r="B194" s="184"/>
      <c r="C194" s="36">
        <v>74.741528667456009</v>
      </c>
      <c r="D194" s="36">
        <v>73.994113380781442</v>
      </c>
      <c r="E194" s="36">
        <v>73.24669809410689</v>
      </c>
      <c r="F194" s="36">
        <v>72.499282807432323</v>
      </c>
      <c r="G194" s="36">
        <v>71.751867520757756</v>
      </c>
      <c r="H194" s="36">
        <v>71.004452234083189</v>
      </c>
      <c r="I194" s="36">
        <v>70.257036947408636</v>
      </c>
      <c r="J194" s="36">
        <v>69.509621660734084</v>
      </c>
      <c r="K194" s="36">
        <v>68.762206374059517</v>
      </c>
      <c r="L194" s="102">
        <v>68.014791087384964</v>
      </c>
    </row>
    <row r="195" spans="1:12" ht="12.75" customHeight="1" x14ac:dyDescent="0.2">
      <c r="A195" s="95" t="s">
        <v>234</v>
      </c>
      <c r="B195" s="184"/>
      <c r="C195" s="36">
        <v>73.24669809410689</v>
      </c>
      <c r="D195" s="36">
        <v>72.514231113165806</v>
      </c>
      <c r="E195" s="36">
        <v>71.781764132224751</v>
      </c>
      <c r="F195" s="36">
        <v>71.049297151283682</v>
      </c>
      <c r="G195" s="36">
        <v>70.316830170342598</v>
      </c>
      <c r="H195" s="36">
        <v>69.584363189401529</v>
      </c>
      <c r="I195" s="36">
        <v>68.85189620846046</v>
      </c>
      <c r="J195" s="36">
        <v>68.119429227519404</v>
      </c>
      <c r="K195" s="36">
        <v>67.386962246578321</v>
      </c>
      <c r="L195" s="102">
        <v>66.654495265637266</v>
      </c>
    </row>
    <row r="196" spans="1:12" ht="12.75" customHeight="1" x14ac:dyDescent="0.2">
      <c r="A196" s="95" t="s">
        <v>235</v>
      </c>
      <c r="B196" s="184"/>
      <c r="C196" s="36">
        <v>71.781764132224751</v>
      </c>
      <c r="D196" s="36">
        <v>71.063946490902495</v>
      </c>
      <c r="E196" s="36">
        <v>70.346128849580253</v>
      </c>
      <c r="F196" s="36">
        <v>69.628311208258012</v>
      </c>
      <c r="G196" s="36">
        <v>68.910493566935742</v>
      </c>
      <c r="H196" s="36">
        <v>68.1926759256135</v>
      </c>
      <c r="I196" s="36">
        <v>67.474858284291244</v>
      </c>
      <c r="J196" s="36">
        <v>66.757040642969017</v>
      </c>
      <c r="K196" s="36">
        <v>66.039223001646747</v>
      </c>
      <c r="L196" s="102">
        <v>65.321405360324519</v>
      </c>
    </row>
    <row r="197" spans="1:12" ht="13.5" customHeight="1" thickBot="1" x14ac:dyDescent="0.25">
      <c r="A197" s="96" t="s">
        <v>201</v>
      </c>
      <c r="B197" s="185"/>
      <c r="C197" s="103">
        <v>70.346128849580253</v>
      </c>
      <c r="D197" s="103">
        <v>69.642667561084437</v>
      </c>
      <c r="E197" s="103">
        <v>68.939206272588649</v>
      </c>
      <c r="F197" s="103">
        <v>68.235744984092847</v>
      </c>
      <c r="G197" s="103">
        <v>67.53228369559703</v>
      </c>
      <c r="H197" s="103">
        <v>66.828822407101228</v>
      </c>
      <c r="I197" s="103">
        <v>66.125361118605412</v>
      </c>
      <c r="J197" s="103">
        <v>65.421899830109638</v>
      </c>
      <c r="K197" s="103">
        <v>64.718438541613807</v>
      </c>
      <c r="L197" s="104">
        <v>64.014977253118033</v>
      </c>
    </row>
    <row r="198" spans="1:12" ht="12.75" customHeight="1" x14ac:dyDescent="0.2">
      <c r="A198" s="92" t="s">
        <v>197</v>
      </c>
      <c r="B198" s="180" t="s">
        <v>261</v>
      </c>
      <c r="C198" s="29">
        <v>91.227108959999981</v>
      </c>
      <c r="D198" s="97">
        <v>90.314837870399984</v>
      </c>
      <c r="E198" s="97">
        <v>89.402566780799987</v>
      </c>
      <c r="F198" s="97">
        <v>88.490295691199975</v>
      </c>
      <c r="G198" s="97">
        <v>87.578024601599978</v>
      </c>
      <c r="H198" s="97">
        <v>86.665753511999981</v>
      </c>
      <c r="I198" s="97">
        <v>85.753482422399983</v>
      </c>
      <c r="J198" s="97">
        <v>84.841211332799986</v>
      </c>
      <c r="K198" s="97">
        <v>83.928940243199989</v>
      </c>
      <c r="L198" s="98">
        <v>83.016669153599992</v>
      </c>
    </row>
    <row r="199" spans="1:12" ht="12.75" customHeight="1" x14ac:dyDescent="0.2">
      <c r="A199" s="95" t="s">
        <v>232</v>
      </c>
      <c r="B199" s="181"/>
      <c r="C199" s="60">
        <v>89.402566780799987</v>
      </c>
      <c r="D199" s="60">
        <v>88.508541112991978</v>
      </c>
      <c r="E199" s="60">
        <v>87.614515445183983</v>
      </c>
      <c r="F199" s="60">
        <v>86.720489777375974</v>
      </c>
      <c r="G199" s="60">
        <v>85.826464109567979</v>
      </c>
      <c r="H199" s="60">
        <v>84.932438441759984</v>
      </c>
      <c r="I199" s="60">
        <v>84.038412773951976</v>
      </c>
      <c r="J199" s="60">
        <v>83.144387106143981</v>
      </c>
      <c r="K199" s="60">
        <v>82.250361438335986</v>
      </c>
      <c r="L199" s="99">
        <v>81.356335770527991</v>
      </c>
    </row>
    <row r="200" spans="1:12" ht="12.75" customHeight="1" x14ac:dyDescent="0.2">
      <c r="A200" s="95" t="s">
        <v>233</v>
      </c>
      <c r="B200" s="181"/>
      <c r="C200" s="60">
        <v>87.614515445183983</v>
      </c>
      <c r="D200" s="60">
        <v>86.738370290732135</v>
      </c>
      <c r="E200" s="60">
        <v>85.862225136280301</v>
      </c>
      <c r="F200" s="60">
        <v>84.986079981828453</v>
      </c>
      <c r="G200" s="60">
        <v>84.10993482737662</v>
      </c>
      <c r="H200" s="60">
        <v>83.233789672924786</v>
      </c>
      <c r="I200" s="60">
        <v>82.357644518472938</v>
      </c>
      <c r="J200" s="60">
        <v>81.481499364021104</v>
      </c>
      <c r="K200" s="60">
        <v>80.605354209569271</v>
      </c>
      <c r="L200" s="99">
        <v>79.729209055117437</v>
      </c>
    </row>
    <row r="201" spans="1:12" ht="12.75" customHeight="1" x14ac:dyDescent="0.2">
      <c r="A201" s="95" t="s">
        <v>234</v>
      </c>
      <c r="B201" s="181"/>
      <c r="C201" s="60">
        <v>85.862225136280301</v>
      </c>
      <c r="D201" s="60">
        <v>85.003602884917484</v>
      </c>
      <c r="E201" s="60">
        <v>84.144980633554695</v>
      </c>
      <c r="F201" s="60">
        <v>83.286358382191878</v>
      </c>
      <c r="G201" s="60">
        <v>82.427736130829089</v>
      </c>
      <c r="H201" s="60">
        <v>81.569113879466286</v>
      </c>
      <c r="I201" s="60">
        <v>80.710491628103483</v>
      </c>
      <c r="J201" s="60">
        <v>79.85186937674068</v>
      </c>
      <c r="K201" s="60">
        <v>78.993247125377877</v>
      </c>
      <c r="L201" s="99">
        <v>78.134624874015088</v>
      </c>
    </row>
    <row r="202" spans="1:12" ht="12.75" customHeight="1" x14ac:dyDescent="0.2">
      <c r="A202" s="95" t="s">
        <v>235</v>
      </c>
      <c r="B202" s="181"/>
      <c r="C202" s="60">
        <v>84.144980633554695</v>
      </c>
      <c r="D202" s="60">
        <v>83.303530827219134</v>
      </c>
      <c r="E202" s="60">
        <v>82.462081020883602</v>
      </c>
      <c r="F202" s="60">
        <v>81.620631214548041</v>
      </c>
      <c r="G202" s="60">
        <v>80.779181408212509</v>
      </c>
      <c r="H202" s="60">
        <v>79.937731601876962</v>
      </c>
      <c r="I202" s="60">
        <v>79.096281795541415</v>
      </c>
      <c r="J202" s="60">
        <v>78.254831989205869</v>
      </c>
      <c r="K202" s="60">
        <v>77.413382182870322</v>
      </c>
      <c r="L202" s="99">
        <v>76.571932376534789</v>
      </c>
    </row>
    <row r="203" spans="1:12" ht="13.5" customHeight="1" thickBot="1" x14ac:dyDescent="0.25">
      <c r="A203" s="96" t="s">
        <v>201</v>
      </c>
      <c r="B203" s="182"/>
      <c r="C203" s="100">
        <v>82.462081020883602</v>
      </c>
      <c r="D203" s="100">
        <v>81.637460210674746</v>
      </c>
      <c r="E203" s="100">
        <v>80.812839400465933</v>
      </c>
      <c r="F203" s="100">
        <v>79.988218590257077</v>
      </c>
      <c r="G203" s="100">
        <v>79.163597780048264</v>
      </c>
      <c r="H203" s="100">
        <v>78.338976969839422</v>
      </c>
      <c r="I203" s="100">
        <v>77.51435615963058</v>
      </c>
      <c r="J203" s="100">
        <v>76.689735349421753</v>
      </c>
      <c r="K203" s="100">
        <v>75.865114539212911</v>
      </c>
      <c r="L203" s="101">
        <v>75.040493729004098</v>
      </c>
    </row>
    <row r="204" spans="1:12" ht="12.75" customHeight="1" x14ac:dyDescent="0.2">
      <c r="A204" s="92" t="s">
        <v>197</v>
      </c>
      <c r="B204" s="183" t="s">
        <v>262</v>
      </c>
      <c r="C204" s="36">
        <v>104.63088528</v>
      </c>
      <c r="D204" s="93">
        <v>103.58457642720001</v>
      </c>
      <c r="E204" s="93">
        <v>102.5382675744</v>
      </c>
      <c r="F204" s="93">
        <v>101.4919587216</v>
      </c>
      <c r="G204" s="93">
        <v>100.4456498688</v>
      </c>
      <c r="H204" s="93">
        <v>99.399341015999994</v>
      </c>
      <c r="I204" s="93">
        <v>98.353032163199998</v>
      </c>
      <c r="J204" s="93">
        <v>97.306723310400002</v>
      </c>
      <c r="K204" s="93">
        <v>96.260414457600007</v>
      </c>
      <c r="L204" s="94">
        <v>95.214105604800011</v>
      </c>
    </row>
    <row r="205" spans="1:12" ht="12.75" customHeight="1" x14ac:dyDescent="0.2">
      <c r="A205" s="95" t="s">
        <v>232</v>
      </c>
      <c r="B205" s="184"/>
      <c r="C205" s="36">
        <v>102.5382675744</v>
      </c>
      <c r="D205" s="36">
        <v>101.512884898656</v>
      </c>
      <c r="E205" s="36">
        <v>100.487502222912</v>
      </c>
      <c r="F205" s="36">
        <v>99.462119547168001</v>
      </c>
      <c r="G205" s="36">
        <v>98.436736871424003</v>
      </c>
      <c r="H205" s="36">
        <v>97.411354195679991</v>
      </c>
      <c r="I205" s="36">
        <v>96.385971519935993</v>
      </c>
      <c r="J205" s="36">
        <v>95.360588844191994</v>
      </c>
      <c r="K205" s="36">
        <v>94.335206168448011</v>
      </c>
      <c r="L205" s="102">
        <v>93.309823492704012</v>
      </c>
    </row>
    <row r="206" spans="1:12" ht="12.75" customHeight="1" x14ac:dyDescent="0.2">
      <c r="A206" s="95" t="s">
        <v>233</v>
      </c>
      <c r="B206" s="184"/>
      <c r="C206" s="36">
        <v>100.487502222912</v>
      </c>
      <c r="D206" s="36">
        <v>99.48262720068287</v>
      </c>
      <c r="E206" s="36">
        <v>98.477752178453756</v>
      </c>
      <c r="F206" s="36">
        <v>97.472877156224641</v>
      </c>
      <c r="G206" s="36">
        <v>96.468002133995526</v>
      </c>
      <c r="H206" s="36">
        <v>95.463127111766383</v>
      </c>
      <c r="I206" s="36">
        <v>94.458252089537268</v>
      </c>
      <c r="J206" s="36">
        <v>93.453377067308153</v>
      </c>
      <c r="K206" s="36">
        <v>92.448502045079053</v>
      </c>
      <c r="L206" s="102">
        <v>91.443627022849924</v>
      </c>
    </row>
    <row r="207" spans="1:12" ht="12.75" customHeight="1" x14ac:dyDescent="0.2">
      <c r="A207" s="95" t="s">
        <v>234</v>
      </c>
      <c r="B207" s="184"/>
      <c r="C207" s="36">
        <v>98.477752178453756</v>
      </c>
      <c r="D207" s="36">
        <v>97.492974656669205</v>
      </c>
      <c r="E207" s="36">
        <v>96.508197134884682</v>
      </c>
      <c r="F207" s="36">
        <v>95.523419613100145</v>
      </c>
      <c r="G207" s="36">
        <v>94.538642091315609</v>
      </c>
      <c r="H207" s="36">
        <v>93.553864569531058</v>
      </c>
      <c r="I207" s="36">
        <v>92.569087047746521</v>
      </c>
      <c r="J207" s="36">
        <v>91.584309525961984</v>
      </c>
      <c r="K207" s="36">
        <v>90.599532004177476</v>
      </c>
      <c r="L207" s="102">
        <v>89.614754482392925</v>
      </c>
    </row>
    <row r="208" spans="1:12" ht="12.75" customHeight="1" x14ac:dyDescent="0.2">
      <c r="A208" s="95" t="s">
        <v>235</v>
      </c>
      <c r="B208" s="184"/>
      <c r="C208" s="36">
        <v>96.508197134884682</v>
      </c>
      <c r="D208" s="36">
        <v>95.543115163535816</v>
      </c>
      <c r="E208" s="36">
        <v>94.578033192186993</v>
      </c>
      <c r="F208" s="36">
        <v>93.612951220838141</v>
      </c>
      <c r="G208" s="36">
        <v>92.64786924948929</v>
      </c>
      <c r="H208" s="36">
        <v>91.682787278140438</v>
      </c>
      <c r="I208" s="36">
        <v>90.717705306791586</v>
      </c>
      <c r="J208" s="36">
        <v>89.752623335442749</v>
      </c>
      <c r="K208" s="36">
        <v>88.787541364093926</v>
      </c>
      <c r="L208" s="102">
        <v>87.82245939274506</v>
      </c>
    </row>
    <row r="209" spans="1:12" ht="13.5" customHeight="1" thickBot="1" x14ac:dyDescent="0.25">
      <c r="A209" s="96" t="s">
        <v>201</v>
      </c>
      <c r="B209" s="185"/>
      <c r="C209" s="103">
        <v>94.578033192186993</v>
      </c>
      <c r="D209" s="103">
        <v>93.632252860265098</v>
      </c>
      <c r="E209" s="103">
        <v>92.686472528343245</v>
      </c>
      <c r="F209" s="103">
        <v>91.740692196421378</v>
      </c>
      <c r="G209" s="103">
        <v>90.794911864499497</v>
      </c>
      <c r="H209" s="103">
        <v>89.84913153257763</v>
      </c>
      <c r="I209" s="103">
        <v>88.903351200655749</v>
      </c>
      <c r="J209" s="103">
        <v>87.957570868733896</v>
      </c>
      <c r="K209" s="103">
        <v>87.011790536812043</v>
      </c>
      <c r="L209" s="104">
        <v>86.066010204890162</v>
      </c>
    </row>
    <row r="210" spans="1:12" ht="12.75" customHeight="1" x14ac:dyDescent="0.2">
      <c r="A210" s="92" t="s">
        <v>197</v>
      </c>
      <c r="B210" s="180" t="s">
        <v>263</v>
      </c>
      <c r="C210" s="29">
        <v>118.03466159999999</v>
      </c>
      <c r="D210" s="97">
        <v>116.854314984</v>
      </c>
      <c r="E210" s="97">
        <v>115.67396836799999</v>
      </c>
      <c r="F210" s="97">
        <v>114.493621752</v>
      </c>
      <c r="G210" s="97">
        <v>113.31327513599999</v>
      </c>
      <c r="H210" s="97">
        <v>112.13292851999999</v>
      </c>
      <c r="I210" s="97">
        <v>110.95258190399998</v>
      </c>
      <c r="J210" s="97">
        <v>109.772235288</v>
      </c>
      <c r="K210" s="97">
        <v>108.591888672</v>
      </c>
      <c r="L210" s="98">
        <v>107.411542056</v>
      </c>
    </row>
    <row r="211" spans="1:12" ht="12.75" customHeight="1" x14ac:dyDescent="0.2">
      <c r="A211" s="95" t="s">
        <v>232</v>
      </c>
      <c r="B211" s="181"/>
      <c r="C211" s="60">
        <v>115.67396836799999</v>
      </c>
      <c r="D211" s="60">
        <v>114.51722868432</v>
      </c>
      <c r="E211" s="60">
        <v>113.36048900063999</v>
      </c>
      <c r="F211" s="60">
        <v>112.20374931696</v>
      </c>
      <c r="G211" s="60">
        <v>111.04700963327998</v>
      </c>
      <c r="H211" s="60">
        <v>109.8902699496</v>
      </c>
      <c r="I211" s="60">
        <v>108.73353026591998</v>
      </c>
      <c r="J211" s="60">
        <v>107.57679058224001</v>
      </c>
      <c r="K211" s="60">
        <v>106.42005089855999</v>
      </c>
      <c r="L211" s="99">
        <v>105.26331121488001</v>
      </c>
    </row>
    <row r="212" spans="1:12" ht="12.75" customHeight="1" x14ac:dyDescent="0.2">
      <c r="A212" s="95" t="s">
        <v>233</v>
      </c>
      <c r="B212" s="181"/>
      <c r="C212" s="60">
        <v>113.36048900063999</v>
      </c>
      <c r="D212" s="60">
        <v>112.22688411063361</v>
      </c>
      <c r="E212" s="60">
        <v>111.09327922062718</v>
      </c>
      <c r="F212" s="60">
        <v>109.9596743306208</v>
      </c>
      <c r="G212" s="60">
        <v>108.82606944061438</v>
      </c>
      <c r="H212" s="60">
        <v>107.69246455060799</v>
      </c>
      <c r="I212" s="60">
        <v>106.55885966060158</v>
      </c>
      <c r="J212" s="60">
        <v>105.4252547705952</v>
      </c>
      <c r="K212" s="60">
        <v>104.29164988058879</v>
      </c>
      <c r="L212" s="99">
        <v>103.1580449905824</v>
      </c>
    </row>
    <row r="213" spans="1:12" ht="12.75" customHeight="1" x14ac:dyDescent="0.2">
      <c r="A213" s="95" t="s">
        <v>234</v>
      </c>
      <c r="B213" s="181"/>
      <c r="C213" s="60">
        <v>111.09327922062718</v>
      </c>
      <c r="D213" s="60">
        <v>109.98234642842093</v>
      </c>
      <c r="E213" s="60">
        <v>108.87141363621464</v>
      </c>
      <c r="F213" s="60">
        <v>107.76048084400838</v>
      </c>
      <c r="G213" s="60">
        <v>106.64954805180209</v>
      </c>
      <c r="H213" s="60">
        <v>105.53861525959583</v>
      </c>
      <c r="I213" s="60">
        <v>104.42768246738954</v>
      </c>
      <c r="J213" s="60">
        <v>103.3167496751833</v>
      </c>
      <c r="K213" s="60">
        <v>102.20581688297702</v>
      </c>
      <c r="L213" s="99">
        <v>101.09488409077075</v>
      </c>
    </row>
    <row r="214" spans="1:12" ht="12.75" customHeight="1" x14ac:dyDescent="0.2">
      <c r="A214" s="95" t="s">
        <v>235</v>
      </c>
      <c r="B214" s="181"/>
      <c r="C214" s="60">
        <v>108.87141363621464</v>
      </c>
      <c r="D214" s="60">
        <v>107.7826994998525</v>
      </c>
      <c r="E214" s="60">
        <v>106.69398536349034</v>
      </c>
      <c r="F214" s="60">
        <v>105.60527122712821</v>
      </c>
      <c r="G214" s="60">
        <v>104.51655709076604</v>
      </c>
      <c r="H214" s="60">
        <v>103.42784295440391</v>
      </c>
      <c r="I214" s="60">
        <v>102.33912881804176</v>
      </c>
      <c r="J214" s="60">
        <v>101.25041468167963</v>
      </c>
      <c r="K214" s="60">
        <v>100.16170054531747</v>
      </c>
      <c r="L214" s="99">
        <v>99.07298640895533</v>
      </c>
    </row>
    <row r="215" spans="1:12" ht="13.5" customHeight="1" thickBot="1" x14ac:dyDescent="0.25">
      <c r="A215" s="96" t="s">
        <v>201</v>
      </c>
      <c r="B215" s="182"/>
      <c r="C215" s="100">
        <v>106.69398536349034</v>
      </c>
      <c r="D215" s="100">
        <v>105.62704550985545</v>
      </c>
      <c r="E215" s="100">
        <v>104.56010565622053</v>
      </c>
      <c r="F215" s="100">
        <v>103.49316580258565</v>
      </c>
      <c r="G215" s="100">
        <v>102.42622594895072</v>
      </c>
      <c r="H215" s="100">
        <v>101.35928609531584</v>
      </c>
      <c r="I215" s="100">
        <v>100.29234624168092</v>
      </c>
      <c r="J215" s="100">
        <v>99.225406388046039</v>
      </c>
      <c r="K215" s="100">
        <v>98.158466534411119</v>
      </c>
      <c r="L215" s="101">
        <v>97.091526680776226</v>
      </c>
    </row>
    <row r="216" spans="1:12" ht="12.75" customHeight="1" x14ac:dyDescent="0.2">
      <c r="A216" s="92" t="s">
        <v>197</v>
      </c>
      <c r="B216" s="183" t="s">
        <v>264</v>
      </c>
      <c r="C216" s="36">
        <v>131.43843791999998</v>
      </c>
      <c r="D216" s="93">
        <v>130.12405354079999</v>
      </c>
      <c r="E216" s="93">
        <v>128.80966916159997</v>
      </c>
      <c r="F216" s="93">
        <v>127.49528478239998</v>
      </c>
      <c r="G216" s="93">
        <v>126.18090040319998</v>
      </c>
      <c r="H216" s="93">
        <v>124.86651602399998</v>
      </c>
      <c r="I216" s="93">
        <v>123.55213164479999</v>
      </c>
      <c r="J216" s="93">
        <v>122.23774726559999</v>
      </c>
      <c r="K216" s="93">
        <v>120.92336288639999</v>
      </c>
      <c r="L216" s="94">
        <v>119.60897850719999</v>
      </c>
    </row>
    <row r="217" spans="1:12" ht="12.75" customHeight="1" x14ac:dyDescent="0.2">
      <c r="A217" s="95" t="s">
        <v>232</v>
      </c>
      <c r="B217" s="184"/>
      <c r="C217" s="36">
        <v>128.80966916159997</v>
      </c>
      <c r="D217" s="36">
        <v>127.52157246998399</v>
      </c>
      <c r="E217" s="36">
        <v>126.23347577836797</v>
      </c>
      <c r="F217" s="36">
        <v>124.94537908675197</v>
      </c>
      <c r="G217" s="36">
        <v>123.65728239513598</v>
      </c>
      <c r="H217" s="36">
        <v>122.36918570351997</v>
      </c>
      <c r="I217" s="36">
        <v>121.08108901190398</v>
      </c>
      <c r="J217" s="36">
        <v>119.79299232028799</v>
      </c>
      <c r="K217" s="36">
        <v>118.50489562867199</v>
      </c>
      <c r="L217" s="102">
        <v>117.21679893705598</v>
      </c>
    </row>
    <row r="218" spans="1:12" ht="12.75" customHeight="1" x14ac:dyDescent="0.2">
      <c r="A218" s="95" t="s">
        <v>233</v>
      </c>
      <c r="B218" s="184"/>
      <c r="C218" s="36">
        <v>126.23347577836797</v>
      </c>
      <c r="D218" s="36">
        <v>124.97114102058431</v>
      </c>
      <c r="E218" s="36">
        <v>123.70880626280061</v>
      </c>
      <c r="F218" s="36">
        <v>122.44647150501693</v>
      </c>
      <c r="G218" s="36">
        <v>121.18413674723325</v>
      </c>
      <c r="H218" s="36">
        <v>119.92180198944958</v>
      </c>
      <c r="I218" s="36">
        <v>118.6594672316659</v>
      </c>
      <c r="J218" s="36">
        <v>117.39713247388224</v>
      </c>
      <c r="K218" s="36">
        <v>116.13479771609855</v>
      </c>
      <c r="L218" s="102">
        <v>114.87246295831486</v>
      </c>
    </row>
    <row r="219" spans="1:12" ht="12.75" customHeight="1" x14ac:dyDescent="0.2">
      <c r="A219" s="95" t="s">
        <v>234</v>
      </c>
      <c r="B219" s="184"/>
      <c r="C219" s="36">
        <v>123.70880626280061</v>
      </c>
      <c r="D219" s="36">
        <v>122.47171820017262</v>
      </c>
      <c r="E219" s="36">
        <v>121.2346301375446</v>
      </c>
      <c r="F219" s="36">
        <v>119.99754207491659</v>
      </c>
      <c r="G219" s="36">
        <v>118.76045401228859</v>
      </c>
      <c r="H219" s="36">
        <v>117.52336594966059</v>
      </c>
      <c r="I219" s="36">
        <v>116.28627788703258</v>
      </c>
      <c r="J219" s="36">
        <v>115.04918982440459</v>
      </c>
      <c r="K219" s="36">
        <v>113.81210176177657</v>
      </c>
      <c r="L219" s="102">
        <v>112.57501369914856</v>
      </c>
    </row>
    <row r="220" spans="1:12" ht="12.75" customHeight="1" x14ac:dyDescent="0.2">
      <c r="A220" s="95" t="s">
        <v>235</v>
      </c>
      <c r="B220" s="184"/>
      <c r="C220" s="36">
        <v>121.2346301375446</v>
      </c>
      <c r="D220" s="36">
        <v>120.02228383616917</v>
      </c>
      <c r="E220" s="36">
        <v>118.8099375347937</v>
      </c>
      <c r="F220" s="36">
        <v>117.59759123341826</v>
      </c>
      <c r="G220" s="36">
        <v>116.38524493204282</v>
      </c>
      <c r="H220" s="36">
        <v>115.17289863066738</v>
      </c>
      <c r="I220" s="36">
        <v>113.96055232929193</v>
      </c>
      <c r="J220" s="36">
        <v>112.7482060279165</v>
      </c>
      <c r="K220" s="36">
        <v>111.53585972654103</v>
      </c>
      <c r="L220" s="102">
        <v>110.32351342516559</v>
      </c>
    </row>
    <row r="221" spans="1:12" ht="13.5" customHeight="1" thickBot="1" x14ac:dyDescent="0.25">
      <c r="A221" s="96" t="s">
        <v>201</v>
      </c>
      <c r="B221" s="185"/>
      <c r="C221" s="103">
        <v>118.8099375347937</v>
      </c>
      <c r="D221" s="103">
        <v>117.62183815944579</v>
      </c>
      <c r="E221" s="103">
        <v>116.43373878409783</v>
      </c>
      <c r="F221" s="103">
        <v>115.24563940874989</v>
      </c>
      <c r="G221" s="103">
        <v>114.05754003340196</v>
      </c>
      <c r="H221" s="103">
        <v>112.86944065805403</v>
      </c>
      <c r="I221" s="103">
        <v>111.68134128270609</v>
      </c>
      <c r="J221" s="103">
        <v>110.49324190735817</v>
      </c>
      <c r="K221" s="103">
        <v>109.30514253201021</v>
      </c>
      <c r="L221" s="104">
        <v>108.11704315666228</v>
      </c>
    </row>
    <row r="222" spans="1:12" ht="35.1" customHeight="1" thickBot="1" x14ac:dyDescent="0.25">
      <c r="A222" s="186" t="s">
        <v>265</v>
      </c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</row>
    <row r="223" spans="1:12" ht="12.75" customHeight="1" x14ac:dyDescent="0.2">
      <c r="A223" s="92" t="s">
        <v>197</v>
      </c>
      <c r="B223" s="183" t="s">
        <v>266</v>
      </c>
      <c r="C223" s="36">
        <v>79.597875000000002</v>
      </c>
      <c r="D223" s="93">
        <v>78.801896249999999</v>
      </c>
      <c r="E223" s="93">
        <v>78.005917499999995</v>
      </c>
      <c r="F223" s="93">
        <v>77.209938750000006</v>
      </c>
      <c r="G223" s="93">
        <v>76.413960000000003</v>
      </c>
      <c r="H223" s="93">
        <v>75.61798125</v>
      </c>
      <c r="I223" s="93">
        <v>74.822002499999996</v>
      </c>
      <c r="J223" s="93">
        <v>74.026023750000007</v>
      </c>
      <c r="K223" s="93">
        <v>73.230045000000004</v>
      </c>
      <c r="L223" s="94">
        <v>72.434066250000001</v>
      </c>
    </row>
    <row r="224" spans="1:12" ht="12.75" customHeight="1" x14ac:dyDescent="0.2">
      <c r="A224" s="95" t="s">
        <v>232</v>
      </c>
      <c r="B224" s="184"/>
      <c r="C224" s="36">
        <v>78.005917499999995</v>
      </c>
      <c r="D224" s="36">
        <v>77.225858325000004</v>
      </c>
      <c r="E224" s="36">
        <v>76.445799149999999</v>
      </c>
      <c r="F224" s="36">
        <v>75.665739975000008</v>
      </c>
      <c r="G224" s="36">
        <v>74.885680800000003</v>
      </c>
      <c r="H224" s="36">
        <v>74.105621624999998</v>
      </c>
      <c r="I224" s="36">
        <v>73.325562449999993</v>
      </c>
      <c r="J224" s="36">
        <v>72.545503275000002</v>
      </c>
      <c r="K224" s="36">
        <v>71.765444099999996</v>
      </c>
      <c r="L224" s="102">
        <v>70.985384925000005</v>
      </c>
    </row>
    <row r="225" spans="1:12" ht="12.75" customHeight="1" x14ac:dyDescent="0.2">
      <c r="A225" s="95" t="s">
        <v>233</v>
      </c>
      <c r="B225" s="184"/>
      <c r="C225" s="36">
        <v>76.445799149999999</v>
      </c>
      <c r="D225" s="36">
        <v>75.681341158500004</v>
      </c>
      <c r="E225" s="36">
        <v>74.916883166999995</v>
      </c>
      <c r="F225" s="36">
        <v>74.152425175500014</v>
      </c>
      <c r="G225" s="36">
        <v>73.387967184000004</v>
      </c>
      <c r="H225" s="36">
        <v>72.623509192499995</v>
      </c>
      <c r="I225" s="36">
        <v>71.859051200999986</v>
      </c>
      <c r="J225" s="36">
        <v>71.094593209500005</v>
      </c>
      <c r="K225" s="36">
        <v>70.330135217999995</v>
      </c>
      <c r="L225" s="102">
        <v>69.5656772265</v>
      </c>
    </row>
    <row r="226" spans="1:12" ht="12.75" customHeight="1" x14ac:dyDescent="0.2">
      <c r="A226" s="95" t="s">
        <v>234</v>
      </c>
      <c r="B226" s="184"/>
      <c r="C226" s="36">
        <v>74.916883166999995</v>
      </c>
      <c r="D226" s="36">
        <v>74.167714335330004</v>
      </c>
      <c r="E226" s="36">
        <v>73.418545503659999</v>
      </c>
      <c r="F226" s="36">
        <v>72.669376671990008</v>
      </c>
      <c r="G226" s="36">
        <v>71.920207840320003</v>
      </c>
      <c r="H226" s="36">
        <v>71.171039008649998</v>
      </c>
      <c r="I226" s="36">
        <v>70.421870176979979</v>
      </c>
      <c r="J226" s="36">
        <v>69.672701345310003</v>
      </c>
      <c r="K226" s="36">
        <v>68.923532513639998</v>
      </c>
      <c r="L226" s="102">
        <v>68.174363681969993</v>
      </c>
    </row>
    <row r="227" spans="1:12" ht="12.75" customHeight="1" x14ac:dyDescent="0.2">
      <c r="A227" s="95" t="s">
        <v>235</v>
      </c>
      <c r="B227" s="184"/>
      <c r="C227" s="36">
        <v>73.418545503659999</v>
      </c>
      <c r="D227" s="36">
        <v>72.684360048623404</v>
      </c>
      <c r="E227" s="36">
        <v>71.950174593586794</v>
      </c>
      <c r="F227" s="36">
        <v>71.215989138550214</v>
      </c>
      <c r="G227" s="36">
        <v>70.481803683513604</v>
      </c>
      <c r="H227" s="36">
        <v>69.747618228476995</v>
      </c>
      <c r="I227" s="36">
        <v>69.013432773440385</v>
      </c>
      <c r="J227" s="36">
        <v>68.279247318403804</v>
      </c>
      <c r="K227" s="36">
        <v>67.545061863367195</v>
      </c>
      <c r="L227" s="102">
        <v>66.810876408330586</v>
      </c>
    </row>
    <row r="228" spans="1:12" ht="13.5" customHeight="1" thickBot="1" x14ac:dyDescent="0.25">
      <c r="A228" s="96" t="s">
        <v>201</v>
      </c>
      <c r="B228" s="185"/>
      <c r="C228" s="103">
        <v>71.950174593586794</v>
      </c>
      <c r="D228" s="103">
        <v>71.230672847650936</v>
      </c>
      <c r="E228" s="103">
        <v>70.511171101715064</v>
      </c>
      <c r="F228" s="103">
        <v>69.791669355779206</v>
      </c>
      <c r="G228" s="103">
        <v>69.072167609843333</v>
      </c>
      <c r="H228" s="103">
        <v>68.352665863907447</v>
      </c>
      <c r="I228" s="103">
        <v>67.633164117971575</v>
      </c>
      <c r="J228" s="103">
        <v>66.913662372035731</v>
      </c>
      <c r="K228" s="103">
        <v>66.194160626099844</v>
      </c>
      <c r="L228" s="104">
        <v>65.474658880163972</v>
      </c>
    </row>
    <row r="229" spans="1:12" ht="12.75" customHeight="1" x14ac:dyDescent="0.2">
      <c r="A229" s="92" t="s">
        <v>197</v>
      </c>
      <c r="B229" s="180" t="s">
        <v>267</v>
      </c>
      <c r="C229" s="29">
        <v>112.27217039999999</v>
      </c>
      <c r="D229" s="97">
        <v>111.14944869599999</v>
      </c>
      <c r="E229" s="97">
        <v>110.02672699199999</v>
      </c>
      <c r="F229" s="97">
        <v>108.90400528799999</v>
      </c>
      <c r="G229" s="97">
        <v>107.78128358399999</v>
      </c>
      <c r="H229" s="97">
        <v>106.65856187999999</v>
      </c>
      <c r="I229" s="97">
        <v>105.53584017599999</v>
      </c>
      <c r="J229" s="97">
        <v>104.41311847199999</v>
      </c>
      <c r="K229" s="97">
        <v>103.29039676799999</v>
      </c>
      <c r="L229" s="98">
        <v>102.16767506399999</v>
      </c>
    </row>
    <row r="230" spans="1:12" ht="12.75" customHeight="1" x14ac:dyDescent="0.2">
      <c r="A230" s="95" t="s">
        <v>232</v>
      </c>
      <c r="B230" s="181"/>
      <c r="C230" s="60">
        <v>110.02672699199999</v>
      </c>
      <c r="D230" s="60">
        <v>108.92645972208</v>
      </c>
      <c r="E230" s="60">
        <v>107.82619245215999</v>
      </c>
      <c r="F230" s="60">
        <v>106.72592518223999</v>
      </c>
      <c r="G230" s="60">
        <v>105.62565791231999</v>
      </c>
      <c r="H230" s="60">
        <v>104.5253906424</v>
      </c>
      <c r="I230" s="60">
        <v>103.42512337247999</v>
      </c>
      <c r="J230" s="60">
        <v>102.32485610255999</v>
      </c>
      <c r="K230" s="60">
        <v>101.22458883263999</v>
      </c>
      <c r="L230" s="99">
        <v>100.12432156272</v>
      </c>
    </row>
    <row r="231" spans="1:12" ht="12.75" customHeight="1" x14ac:dyDescent="0.2">
      <c r="A231" s="95" t="s">
        <v>233</v>
      </c>
      <c r="B231" s="181"/>
      <c r="C231" s="60">
        <v>107.82619245215999</v>
      </c>
      <c r="D231" s="60">
        <v>106.74793052763839</v>
      </c>
      <c r="E231" s="60">
        <v>105.66966860311679</v>
      </c>
      <c r="F231" s="60">
        <v>104.59140667859519</v>
      </c>
      <c r="G231" s="60">
        <v>103.51314475407359</v>
      </c>
      <c r="H231" s="60">
        <v>102.434882829552</v>
      </c>
      <c r="I231" s="60">
        <v>101.35662090503038</v>
      </c>
      <c r="J231" s="60">
        <v>100.27835898050878</v>
      </c>
      <c r="K231" s="60">
        <v>99.2000970559872</v>
      </c>
      <c r="L231" s="99">
        <v>98.121835131465602</v>
      </c>
    </row>
    <row r="232" spans="1:12" ht="12.75" customHeight="1" x14ac:dyDescent="0.2">
      <c r="A232" s="95" t="s">
        <v>234</v>
      </c>
      <c r="B232" s="181"/>
      <c r="C232" s="60">
        <v>105.66966860311679</v>
      </c>
      <c r="D232" s="60">
        <v>104.61297191708562</v>
      </c>
      <c r="E232" s="60">
        <v>103.55627523105446</v>
      </c>
      <c r="F232" s="60">
        <v>102.49957854502328</v>
      </c>
      <c r="G232" s="60">
        <v>101.44288185899212</v>
      </c>
      <c r="H232" s="60">
        <v>100.38618517296095</v>
      </c>
      <c r="I232" s="60">
        <v>99.329488486929776</v>
      </c>
      <c r="J232" s="60">
        <v>98.272791800898602</v>
      </c>
      <c r="K232" s="60">
        <v>97.216095114867457</v>
      </c>
      <c r="L232" s="99">
        <v>96.159398428836283</v>
      </c>
    </row>
    <row r="233" spans="1:12" ht="12.75" customHeight="1" x14ac:dyDescent="0.2">
      <c r="A233" s="95" t="s">
        <v>235</v>
      </c>
      <c r="B233" s="181"/>
      <c r="C233" s="60">
        <v>103.55627523105446</v>
      </c>
      <c r="D233" s="60">
        <v>102.5207124787439</v>
      </c>
      <c r="E233" s="60">
        <v>101.48514972643336</v>
      </c>
      <c r="F233" s="60">
        <v>100.44958697412281</v>
      </c>
      <c r="G233" s="60">
        <v>99.414024221812284</v>
      </c>
      <c r="H233" s="60">
        <v>98.37846146950173</v>
      </c>
      <c r="I233" s="60">
        <v>97.342898717191176</v>
      </c>
      <c r="J233" s="60">
        <v>96.307335964880622</v>
      </c>
      <c r="K233" s="60">
        <v>95.27177321257011</v>
      </c>
      <c r="L233" s="99">
        <v>94.236210460259556</v>
      </c>
    </row>
    <row r="234" spans="1:12" ht="13.5" customHeight="1" thickBot="1" x14ac:dyDescent="0.25">
      <c r="A234" s="96" t="s">
        <v>201</v>
      </c>
      <c r="B234" s="182"/>
      <c r="C234" s="100">
        <v>101.48514972643336</v>
      </c>
      <c r="D234" s="100">
        <v>100.47029822916902</v>
      </c>
      <c r="E234" s="100">
        <v>99.455446731904701</v>
      </c>
      <c r="F234" s="100">
        <v>98.440595234640355</v>
      </c>
      <c r="G234" s="100">
        <v>97.425743737376038</v>
      </c>
      <c r="H234" s="100">
        <v>96.410892240111693</v>
      </c>
      <c r="I234" s="100">
        <v>95.396040742847347</v>
      </c>
      <c r="J234" s="100">
        <v>94.381189245583002</v>
      </c>
      <c r="K234" s="100">
        <v>93.366337748318713</v>
      </c>
      <c r="L234" s="101">
        <v>92.351486251054368</v>
      </c>
    </row>
    <row r="235" spans="1:12" ht="12.75" customHeight="1" x14ac:dyDescent="0.2">
      <c r="A235" s="92" t="s">
        <v>197</v>
      </c>
      <c r="B235" s="183" t="s">
        <v>268</v>
      </c>
      <c r="C235" s="36">
        <v>129.02689079999999</v>
      </c>
      <c r="D235" s="93">
        <v>127.73662189199999</v>
      </c>
      <c r="E235" s="93">
        <v>126.44635298399999</v>
      </c>
      <c r="F235" s="93">
        <v>125.15608407599998</v>
      </c>
      <c r="G235" s="93">
        <v>123.86581516799998</v>
      </c>
      <c r="H235" s="93">
        <v>122.57554625999998</v>
      </c>
      <c r="I235" s="93">
        <v>121.28527735199998</v>
      </c>
      <c r="J235" s="93">
        <v>119.99500844399999</v>
      </c>
      <c r="K235" s="93">
        <v>118.70473953599999</v>
      </c>
      <c r="L235" s="94">
        <v>117.41447062799999</v>
      </c>
    </row>
    <row r="236" spans="1:12" ht="12.75" customHeight="1" x14ac:dyDescent="0.2">
      <c r="A236" s="95" t="s">
        <v>232</v>
      </c>
      <c r="B236" s="184"/>
      <c r="C236" s="36">
        <v>126.44635298399999</v>
      </c>
      <c r="D236" s="36">
        <v>125.18188945415999</v>
      </c>
      <c r="E236" s="36">
        <v>123.91742592431999</v>
      </c>
      <c r="F236" s="36">
        <v>122.65296239447999</v>
      </c>
      <c r="G236" s="36">
        <v>121.38849886463998</v>
      </c>
      <c r="H236" s="36">
        <v>120.12403533479998</v>
      </c>
      <c r="I236" s="36">
        <v>118.85957180495998</v>
      </c>
      <c r="J236" s="36">
        <v>117.59510827512</v>
      </c>
      <c r="K236" s="36">
        <v>116.33064474527998</v>
      </c>
      <c r="L236" s="102">
        <v>115.06618121543998</v>
      </c>
    </row>
    <row r="237" spans="1:12" ht="12.75" customHeight="1" x14ac:dyDescent="0.2">
      <c r="A237" s="95" t="s">
        <v>233</v>
      </c>
      <c r="B237" s="184"/>
      <c r="C237" s="36">
        <v>123.91742592431999</v>
      </c>
      <c r="D237" s="36">
        <v>122.67825166507679</v>
      </c>
      <c r="E237" s="36">
        <v>121.43907740583359</v>
      </c>
      <c r="F237" s="36">
        <v>120.19990314659039</v>
      </c>
      <c r="G237" s="36">
        <v>118.96072888734719</v>
      </c>
      <c r="H237" s="36">
        <v>117.72155462810399</v>
      </c>
      <c r="I237" s="36">
        <v>116.48238036886079</v>
      </c>
      <c r="J237" s="36">
        <v>115.24320610961759</v>
      </c>
      <c r="K237" s="36">
        <v>114.00403185037437</v>
      </c>
      <c r="L237" s="102">
        <v>112.76485759113118</v>
      </c>
    </row>
    <row r="238" spans="1:12" ht="12.75" customHeight="1" x14ac:dyDescent="0.2">
      <c r="A238" s="95" t="s">
        <v>234</v>
      </c>
      <c r="B238" s="184"/>
      <c r="C238" s="36">
        <v>121.43907740583359</v>
      </c>
      <c r="D238" s="36">
        <v>120.22468663177524</v>
      </c>
      <c r="E238" s="36">
        <v>119.01029585771691</v>
      </c>
      <c r="F238" s="36">
        <v>117.79590508365858</v>
      </c>
      <c r="G238" s="36">
        <v>116.58151430960024</v>
      </c>
      <c r="H238" s="36">
        <v>115.36712353554191</v>
      </c>
      <c r="I238" s="36">
        <v>114.15273276148358</v>
      </c>
      <c r="J238" s="36">
        <v>112.93834198742523</v>
      </c>
      <c r="K238" s="36">
        <v>111.72395121336689</v>
      </c>
      <c r="L238" s="102">
        <v>110.50956043930854</v>
      </c>
    </row>
    <row r="239" spans="1:12" ht="12.75" customHeight="1" x14ac:dyDescent="0.2">
      <c r="A239" s="95" t="s">
        <v>235</v>
      </c>
      <c r="B239" s="184"/>
      <c r="C239" s="36">
        <v>119.01029585771691</v>
      </c>
      <c r="D239" s="36">
        <v>117.82019289913974</v>
      </c>
      <c r="E239" s="36">
        <v>116.63008994056257</v>
      </c>
      <c r="F239" s="36">
        <v>115.43998698198541</v>
      </c>
      <c r="G239" s="36">
        <v>114.24988402340823</v>
      </c>
      <c r="H239" s="36">
        <v>113.05978106483107</v>
      </c>
      <c r="I239" s="36">
        <v>111.8696781062539</v>
      </c>
      <c r="J239" s="36">
        <v>110.67957514767673</v>
      </c>
      <c r="K239" s="36">
        <v>109.48947218909954</v>
      </c>
      <c r="L239" s="102">
        <v>108.29936923052237</v>
      </c>
    </row>
    <row r="240" spans="1:12" ht="13.5" customHeight="1" thickBot="1" x14ac:dyDescent="0.25">
      <c r="A240" s="96" t="s">
        <v>201</v>
      </c>
      <c r="B240" s="185"/>
      <c r="C240" s="103">
        <v>116.63008994056257</v>
      </c>
      <c r="D240" s="103">
        <v>115.46378904115694</v>
      </c>
      <c r="E240" s="103">
        <v>114.29748814175132</v>
      </c>
      <c r="F240" s="103">
        <v>113.1311872423457</v>
      </c>
      <c r="G240" s="103">
        <v>111.96488634294006</v>
      </c>
      <c r="H240" s="103">
        <v>110.79858544353445</v>
      </c>
      <c r="I240" s="103">
        <v>109.63228454412882</v>
      </c>
      <c r="J240" s="103">
        <v>108.4659836447232</v>
      </c>
      <c r="K240" s="103">
        <v>107.29968274531755</v>
      </c>
      <c r="L240" s="104">
        <v>106.13338184591193</v>
      </c>
    </row>
    <row r="241" spans="1:12" ht="12.75" customHeight="1" x14ac:dyDescent="0.2">
      <c r="A241" s="92" t="s">
        <v>197</v>
      </c>
      <c r="B241" s="180" t="s">
        <v>269</v>
      </c>
      <c r="C241" s="29">
        <v>145.78161119999999</v>
      </c>
      <c r="D241" s="97">
        <v>144.323795088</v>
      </c>
      <c r="E241" s="97">
        <v>142.86597897599998</v>
      </c>
      <c r="F241" s="97">
        <v>141.40816286399999</v>
      </c>
      <c r="G241" s="97">
        <v>139.95034675199997</v>
      </c>
      <c r="H241" s="97">
        <v>138.49253063999998</v>
      </c>
      <c r="I241" s="97">
        <v>137.03471452799997</v>
      </c>
      <c r="J241" s="97">
        <v>135.57689841600001</v>
      </c>
      <c r="K241" s="97">
        <v>134.11908230399999</v>
      </c>
      <c r="L241" s="98">
        <v>132.661266192</v>
      </c>
    </row>
    <row r="242" spans="1:12" ht="12.75" customHeight="1" x14ac:dyDescent="0.2">
      <c r="A242" s="95" t="s">
        <v>232</v>
      </c>
      <c r="B242" s="181"/>
      <c r="C242" s="60">
        <v>142.86597897599998</v>
      </c>
      <c r="D242" s="60">
        <v>141.43731918623999</v>
      </c>
      <c r="E242" s="60">
        <v>140.00865939647997</v>
      </c>
      <c r="F242" s="60">
        <v>138.57999960671998</v>
      </c>
      <c r="G242" s="60">
        <v>137.15133981695996</v>
      </c>
      <c r="H242" s="60">
        <v>135.72268002719997</v>
      </c>
      <c r="I242" s="60">
        <v>134.29402023743995</v>
      </c>
      <c r="J242" s="60">
        <v>132.86536044767999</v>
      </c>
      <c r="K242" s="60">
        <v>131.43670065792</v>
      </c>
      <c r="L242" s="99">
        <v>130.00804086816001</v>
      </c>
    </row>
    <row r="243" spans="1:12" ht="12.75" customHeight="1" x14ac:dyDescent="0.2">
      <c r="A243" s="95" t="s">
        <v>233</v>
      </c>
      <c r="B243" s="181"/>
      <c r="C243" s="60">
        <v>140.00865939647997</v>
      </c>
      <c r="D243" s="60">
        <v>138.6085728025152</v>
      </c>
      <c r="E243" s="60">
        <v>137.20848620855037</v>
      </c>
      <c r="F243" s="60">
        <v>135.80839961458557</v>
      </c>
      <c r="G243" s="60">
        <v>134.40831302062077</v>
      </c>
      <c r="H243" s="60">
        <v>133.00822642665597</v>
      </c>
      <c r="I243" s="60">
        <v>131.60813983269114</v>
      </c>
      <c r="J243" s="60">
        <v>130.20805323872639</v>
      </c>
      <c r="K243" s="60">
        <v>128.80796664476159</v>
      </c>
      <c r="L243" s="99">
        <v>127.40788005079681</v>
      </c>
    </row>
    <row r="244" spans="1:12" ht="12.75" customHeight="1" x14ac:dyDescent="0.2">
      <c r="A244" s="95" t="s">
        <v>234</v>
      </c>
      <c r="B244" s="181"/>
      <c r="C244" s="60">
        <v>137.20848620855037</v>
      </c>
      <c r="D244" s="60">
        <v>135.8364013464649</v>
      </c>
      <c r="E244" s="60">
        <v>134.46431648437937</v>
      </c>
      <c r="F244" s="60">
        <v>133.09223162229387</v>
      </c>
      <c r="G244" s="60">
        <v>131.72014676020834</v>
      </c>
      <c r="H244" s="60">
        <v>130.34806189812284</v>
      </c>
      <c r="I244" s="60">
        <v>128.97597703603731</v>
      </c>
      <c r="J244" s="60">
        <v>127.60389217395186</v>
      </c>
      <c r="K244" s="60">
        <v>126.23180731186636</v>
      </c>
      <c r="L244" s="99">
        <v>124.85972244978086</v>
      </c>
    </row>
    <row r="245" spans="1:12" ht="12.75" customHeight="1" x14ac:dyDescent="0.2">
      <c r="A245" s="95" t="s">
        <v>235</v>
      </c>
      <c r="B245" s="181"/>
      <c r="C245" s="60">
        <v>134.46431648437937</v>
      </c>
      <c r="D245" s="60">
        <v>133.11967331953559</v>
      </c>
      <c r="E245" s="60">
        <v>131.77503015469179</v>
      </c>
      <c r="F245" s="60">
        <v>130.43038698984799</v>
      </c>
      <c r="G245" s="60">
        <v>129.08574382500416</v>
      </c>
      <c r="H245" s="60">
        <v>127.74110066016037</v>
      </c>
      <c r="I245" s="60">
        <v>126.39645749531655</v>
      </c>
      <c r="J245" s="60">
        <v>125.05181433047282</v>
      </c>
      <c r="K245" s="60">
        <v>123.70717116562903</v>
      </c>
      <c r="L245" s="99">
        <v>122.36252800078525</v>
      </c>
    </row>
    <row r="246" spans="1:12" ht="12.75" customHeight="1" thickBot="1" x14ac:dyDescent="0.25">
      <c r="A246" s="96" t="s">
        <v>201</v>
      </c>
      <c r="B246" s="182"/>
      <c r="C246" s="100">
        <v>131.77503015469179</v>
      </c>
      <c r="D246" s="100">
        <v>130.45727985314488</v>
      </c>
      <c r="E246" s="100">
        <v>129.13952955159795</v>
      </c>
      <c r="F246" s="100">
        <v>127.82177925005102</v>
      </c>
      <c r="G246" s="100">
        <v>126.50402894850407</v>
      </c>
      <c r="H246" s="100">
        <v>125.18627864695716</v>
      </c>
      <c r="I246" s="100">
        <v>123.86852834541023</v>
      </c>
      <c r="J246" s="100">
        <v>122.55077804386336</v>
      </c>
      <c r="K246" s="100">
        <v>121.23302774231645</v>
      </c>
      <c r="L246" s="101">
        <v>119.91527744076954</v>
      </c>
    </row>
    <row r="247" spans="1:12" ht="13.5" customHeight="1" x14ac:dyDescent="0.2">
      <c r="A247" s="92" t="s">
        <v>197</v>
      </c>
      <c r="B247" s="183" t="s">
        <v>270</v>
      </c>
      <c r="C247" s="36">
        <v>162.53633160000001</v>
      </c>
      <c r="D247" s="93">
        <v>160.91096828400001</v>
      </c>
      <c r="E247" s="93">
        <v>159.285604968</v>
      </c>
      <c r="F247" s="93">
        <v>157.660241652</v>
      </c>
      <c r="G247" s="93">
        <v>156.03487833599999</v>
      </c>
      <c r="H247" s="93">
        <v>154.40951502000001</v>
      </c>
      <c r="I247" s="93">
        <v>152.78415170400001</v>
      </c>
      <c r="J247" s="93">
        <v>151.158788388</v>
      </c>
      <c r="K247" s="93">
        <v>149.53342507200003</v>
      </c>
      <c r="L247" s="94">
        <v>147.90806175600002</v>
      </c>
    </row>
    <row r="248" spans="1:12" ht="13.5" customHeight="1" x14ac:dyDescent="0.2">
      <c r="A248" s="95" t="s">
        <v>232</v>
      </c>
      <c r="B248" s="184"/>
      <c r="C248" s="36">
        <v>159.285604968</v>
      </c>
      <c r="D248" s="36">
        <v>157.69274891832001</v>
      </c>
      <c r="E248" s="36">
        <v>156.09989286864001</v>
      </c>
      <c r="F248" s="36">
        <v>154.50703681895999</v>
      </c>
      <c r="G248" s="36">
        <v>152.91418076927999</v>
      </c>
      <c r="H248" s="36">
        <v>151.3213247196</v>
      </c>
      <c r="I248" s="36">
        <v>149.72846866992001</v>
      </c>
      <c r="J248" s="36">
        <v>148.13561262024001</v>
      </c>
      <c r="K248" s="36">
        <v>146.54275657056002</v>
      </c>
      <c r="L248" s="102">
        <v>144.94990052088002</v>
      </c>
    </row>
    <row r="249" spans="1:12" ht="13.5" customHeight="1" x14ac:dyDescent="0.2">
      <c r="A249" s="95" t="s">
        <v>233</v>
      </c>
      <c r="B249" s="184"/>
      <c r="C249" s="36">
        <v>156.09989286864001</v>
      </c>
      <c r="D249" s="36">
        <v>154.5388939399536</v>
      </c>
      <c r="E249" s="36">
        <v>152.97789501126721</v>
      </c>
      <c r="F249" s="36">
        <v>151.41689608258079</v>
      </c>
      <c r="G249" s="36">
        <v>149.8558971538944</v>
      </c>
      <c r="H249" s="36">
        <v>148.29489822520799</v>
      </c>
      <c r="I249" s="36">
        <v>146.7338992965216</v>
      </c>
      <c r="J249" s="36">
        <v>145.17290036783521</v>
      </c>
      <c r="K249" s="36">
        <v>143.61190143914882</v>
      </c>
      <c r="L249" s="102">
        <v>142.05090251046241</v>
      </c>
    </row>
    <row r="250" spans="1:12" ht="13.5" customHeight="1" x14ac:dyDescent="0.2">
      <c r="A250" s="95" t="s">
        <v>234</v>
      </c>
      <c r="B250" s="184"/>
      <c r="C250" s="36">
        <v>152.97789501126721</v>
      </c>
      <c r="D250" s="36">
        <v>151.44811606115451</v>
      </c>
      <c r="E250" s="36">
        <v>149.91833711104186</v>
      </c>
      <c r="F250" s="36">
        <v>148.38855816092916</v>
      </c>
      <c r="G250" s="36">
        <v>146.85877921081652</v>
      </c>
      <c r="H250" s="36">
        <v>145.32900026070382</v>
      </c>
      <c r="I250" s="36">
        <v>143.79922131059118</v>
      </c>
      <c r="J250" s="36">
        <v>142.26944236047851</v>
      </c>
      <c r="K250" s="36">
        <v>140.73966341036584</v>
      </c>
      <c r="L250" s="102">
        <v>139.20988446025316</v>
      </c>
    </row>
    <row r="251" spans="1:12" ht="13.5" customHeight="1" x14ac:dyDescent="0.2">
      <c r="A251" s="95" t="s">
        <v>235</v>
      </c>
      <c r="B251" s="184"/>
      <c r="C251" s="36">
        <v>149.91833711104186</v>
      </c>
      <c r="D251" s="36">
        <v>148.4191537399314</v>
      </c>
      <c r="E251" s="36">
        <v>146.91997036882103</v>
      </c>
      <c r="F251" s="36">
        <v>145.42078699771059</v>
      </c>
      <c r="G251" s="36">
        <v>143.92160362660019</v>
      </c>
      <c r="H251" s="36">
        <v>142.42242025548975</v>
      </c>
      <c r="I251" s="36">
        <v>140.92323688437935</v>
      </c>
      <c r="J251" s="36">
        <v>139.42405351326894</v>
      </c>
      <c r="K251" s="36">
        <v>137.92487014215851</v>
      </c>
      <c r="L251" s="102">
        <v>136.42568677104811</v>
      </c>
    </row>
    <row r="252" spans="1:12" ht="13.5" customHeight="1" thickBot="1" x14ac:dyDescent="0.25">
      <c r="A252" s="96" t="s">
        <v>201</v>
      </c>
      <c r="B252" s="185"/>
      <c r="C252" s="103">
        <v>146.91997036882103</v>
      </c>
      <c r="D252" s="103">
        <v>145.45077066513278</v>
      </c>
      <c r="E252" s="103">
        <v>143.98157096144459</v>
      </c>
      <c r="F252" s="103">
        <v>142.51237125775637</v>
      </c>
      <c r="G252" s="103">
        <v>141.04317155406818</v>
      </c>
      <c r="H252" s="103">
        <v>139.57397185037996</v>
      </c>
      <c r="I252" s="103">
        <v>138.10477214669177</v>
      </c>
      <c r="J252" s="103">
        <v>136.63557244300355</v>
      </c>
      <c r="K252" s="103">
        <v>135.16637273931534</v>
      </c>
      <c r="L252" s="104">
        <v>133.69717303562715</v>
      </c>
    </row>
    <row r="253" spans="1:12" ht="12.75" customHeight="1" x14ac:dyDescent="0.2">
      <c r="A253" s="92" t="s">
        <v>197</v>
      </c>
      <c r="B253" s="180" t="s">
        <v>271</v>
      </c>
      <c r="C253" s="29">
        <v>196.04577239999998</v>
      </c>
      <c r="D253" s="97">
        <v>194.08531467599997</v>
      </c>
      <c r="E253" s="97">
        <v>192.12485695199996</v>
      </c>
      <c r="F253" s="97">
        <v>190.16439922799998</v>
      </c>
      <c r="G253" s="97">
        <v>188.20394150399997</v>
      </c>
      <c r="H253" s="97">
        <v>186.24348377999996</v>
      </c>
      <c r="I253" s="97">
        <v>184.28302605599995</v>
      </c>
      <c r="J253" s="97">
        <v>182.32256833199997</v>
      </c>
      <c r="K253" s="97">
        <v>180.36211060799999</v>
      </c>
      <c r="L253" s="98">
        <v>178.40165288399999</v>
      </c>
    </row>
    <row r="254" spans="1:12" ht="12.75" customHeight="1" x14ac:dyDescent="0.2">
      <c r="A254" s="95" t="s">
        <v>232</v>
      </c>
      <c r="B254" s="181"/>
      <c r="C254" s="60">
        <v>192.12485695199996</v>
      </c>
      <c r="D254" s="60">
        <v>190.20360838247996</v>
      </c>
      <c r="E254" s="60">
        <v>188.28235981295995</v>
      </c>
      <c r="F254" s="60">
        <v>186.36111124343998</v>
      </c>
      <c r="G254" s="60">
        <v>184.43986267391998</v>
      </c>
      <c r="H254" s="60">
        <v>182.51861410439997</v>
      </c>
      <c r="I254" s="60">
        <v>180.59736553487994</v>
      </c>
      <c r="J254" s="60">
        <v>178.67611696535997</v>
      </c>
      <c r="K254" s="60">
        <v>176.75486839583999</v>
      </c>
      <c r="L254" s="99">
        <v>174.83361982631999</v>
      </c>
    </row>
    <row r="255" spans="1:12" ht="12.75" customHeight="1" x14ac:dyDescent="0.2">
      <c r="A255" s="95" t="s">
        <v>233</v>
      </c>
      <c r="B255" s="181"/>
      <c r="C255" s="60">
        <v>188.28235981295995</v>
      </c>
      <c r="D255" s="60">
        <v>186.39953621483036</v>
      </c>
      <c r="E255" s="60">
        <v>184.51671261670074</v>
      </c>
      <c r="F255" s="60">
        <v>182.63388901857118</v>
      </c>
      <c r="G255" s="60">
        <v>180.75106542044156</v>
      </c>
      <c r="H255" s="60">
        <v>178.86824182231197</v>
      </c>
      <c r="I255" s="60">
        <v>176.98541822418233</v>
      </c>
      <c r="J255" s="60">
        <v>175.10259462605276</v>
      </c>
      <c r="K255" s="60">
        <v>173.2197710279232</v>
      </c>
      <c r="L255" s="99">
        <v>171.33694742979358</v>
      </c>
    </row>
    <row r="256" spans="1:12" ht="12.75" customHeight="1" x14ac:dyDescent="0.2">
      <c r="A256" s="95" t="s">
        <v>234</v>
      </c>
      <c r="B256" s="181"/>
      <c r="C256" s="60">
        <v>184.51671261670074</v>
      </c>
      <c r="D256" s="60">
        <v>182.67154549053376</v>
      </c>
      <c r="E256" s="60">
        <v>180.82637836436672</v>
      </c>
      <c r="F256" s="60">
        <v>178.98121123819976</v>
      </c>
      <c r="G256" s="60">
        <v>177.13604411203272</v>
      </c>
      <c r="H256" s="60">
        <v>175.29087698586574</v>
      </c>
      <c r="I256" s="60">
        <v>173.44570985969867</v>
      </c>
      <c r="J256" s="60">
        <v>171.60054273353171</v>
      </c>
      <c r="K256" s="60">
        <v>169.75537560736473</v>
      </c>
      <c r="L256" s="99">
        <v>167.91020848119771</v>
      </c>
    </row>
    <row r="257" spans="1:12" ht="12.75" customHeight="1" x14ac:dyDescent="0.2">
      <c r="A257" s="95" t="s">
        <v>235</v>
      </c>
      <c r="B257" s="181"/>
      <c r="C257" s="60">
        <v>180.82637836436672</v>
      </c>
      <c r="D257" s="60">
        <v>179.01811458072308</v>
      </c>
      <c r="E257" s="60">
        <v>177.20985079707938</v>
      </c>
      <c r="F257" s="60">
        <v>175.40158701343577</v>
      </c>
      <c r="G257" s="60">
        <v>173.59332322979208</v>
      </c>
      <c r="H257" s="60">
        <v>171.78505944614841</v>
      </c>
      <c r="I257" s="60">
        <v>169.97679566250468</v>
      </c>
      <c r="J257" s="60">
        <v>168.16853187886107</v>
      </c>
      <c r="K257" s="60">
        <v>166.36026809521744</v>
      </c>
      <c r="L257" s="99">
        <v>164.55200431157377</v>
      </c>
    </row>
    <row r="258" spans="1:12" ht="13.5" customHeight="1" thickBot="1" x14ac:dyDescent="0.25">
      <c r="A258" s="96" t="s">
        <v>201</v>
      </c>
      <c r="B258" s="182"/>
      <c r="C258" s="100">
        <v>177.20985079707938</v>
      </c>
      <c r="D258" s="100">
        <v>175.4377522891086</v>
      </c>
      <c r="E258" s="100">
        <v>173.66565378113779</v>
      </c>
      <c r="F258" s="100">
        <v>171.89355527316707</v>
      </c>
      <c r="G258" s="100">
        <v>170.12145676519623</v>
      </c>
      <c r="H258" s="100">
        <v>168.34935825722545</v>
      </c>
      <c r="I258" s="100">
        <v>166.57725974925458</v>
      </c>
      <c r="J258" s="100">
        <v>164.80516124128386</v>
      </c>
      <c r="K258" s="100">
        <v>163.03306273331307</v>
      </c>
      <c r="L258" s="101">
        <v>161.26096422534229</v>
      </c>
    </row>
    <row r="259" spans="1:12" ht="12.75" customHeight="1" x14ac:dyDescent="0.2">
      <c r="A259" s="92" t="s">
        <v>197</v>
      </c>
      <c r="B259" s="183" t="s">
        <v>272</v>
      </c>
      <c r="C259" s="36">
        <v>229.5552132</v>
      </c>
      <c r="D259" s="93">
        <v>227.25966106799999</v>
      </c>
      <c r="E259" s="93">
        <v>224.964108936</v>
      </c>
      <c r="F259" s="93">
        <v>222.66855680399999</v>
      </c>
      <c r="G259" s="93">
        <v>220.37300467199998</v>
      </c>
      <c r="H259" s="93">
        <v>218.07745254</v>
      </c>
      <c r="I259" s="93">
        <v>215.78190040799998</v>
      </c>
      <c r="J259" s="93">
        <v>213.486348276</v>
      </c>
      <c r="K259" s="93">
        <v>211.19079614400002</v>
      </c>
      <c r="L259" s="94">
        <v>208.89524401200001</v>
      </c>
    </row>
    <row r="260" spans="1:12" ht="12.75" customHeight="1" x14ac:dyDescent="0.2">
      <c r="A260" s="95" t="s">
        <v>232</v>
      </c>
      <c r="B260" s="184"/>
      <c r="C260" s="36">
        <v>224.964108936</v>
      </c>
      <c r="D260" s="36">
        <v>222.71446784663999</v>
      </c>
      <c r="E260" s="36">
        <v>220.46482675728001</v>
      </c>
      <c r="F260" s="36">
        <v>218.21518566792</v>
      </c>
      <c r="G260" s="36">
        <v>215.96554457855999</v>
      </c>
      <c r="H260" s="36">
        <v>213.7159034892</v>
      </c>
      <c r="I260" s="36">
        <v>211.46626239983999</v>
      </c>
      <c r="J260" s="36">
        <v>209.21662131048001</v>
      </c>
      <c r="K260" s="36">
        <v>206.96698022112002</v>
      </c>
      <c r="L260" s="102">
        <v>204.71733913176001</v>
      </c>
    </row>
    <row r="261" spans="1:12" ht="12.75" customHeight="1" x14ac:dyDescent="0.2">
      <c r="A261" s="95" t="s">
        <v>233</v>
      </c>
      <c r="B261" s="184"/>
      <c r="C261" s="36">
        <v>220.46482675728001</v>
      </c>
      <c r="D261" s="36">
        <v>218.26017848970719</v>
      </c>
      <c r="E261" s="36">
        <v>216.05553022213439</v>
      </c>
      <c r="F261" s="36">
        <v>213.8508819545616</v>
      </c>
      <c r="G261" s="36">
        <v>211.64623368698878</v>
      </c>
      <c r="H261" s="36">
        <v>209.44158541941599</v>
      </c>
      <c r="I261" s="36">
        <v>207.23693715184319</v>
      </c>
      <c r="J261" s="36">
        <v>205.0322888842704</v>
      </c>
      <c r="K261" s="36">
        <v>202.82764061669761</v>
      </c>
      <c r="L261" s="102">
        <v>200.62299234912481</v>
      </c>
    </row>
    <row r="262" spans="1:12" ht="12.75" customHeight="1" x14ac:dyDescent="0.2">
      <c r="A262" s="95" t="s">
        <v>234</v>
      </c>
      <c r="B262" s="184"/>
      <c r="C262" s="36">
        <v>216.05553022213439</v>
      </c>
      <c r="D262" s="36">
        <v>213.89497491991304</v>
      </c>
      <c r="E262" s="36">
        <v>211.73441961769171</v>
      </c>
      <c r="F262" s="36">
        <v>209.57386431547036</v>
      </c>
      <c r="G262" s="36">
        <v>207.41330901324901</v>
      </c>
      <c r="H262" s="36">
        <v>205.25275371102765</v>
      </c>
      <c r="I262" s="36">
        <v>203.09219840880633</v>
      </c>
      <c r="J262" s="36">
        <v>200.931643106585</v>
      </c>
      <c r="K262" s="36">
        <v>198.77108780436365</v>
      </c>
      <c r="L262" s="102">
        <v>196.61053250214232</v>
      </c>
    </row>
    <row r="263" spans="1:12" ht="12.75" customHeight="1" x14ac:dyDescent="0.2">
      <c r="A263" s="95" t="s">
        <v>235</v>
      </c>
      <c r="B263" s="184"/>
      <c r="C263" s="36">
        <v>211.73441961769171</v>
      </c>
      <c r="D263" s="36">
        <v>209.61707542151478</v>
      </c>
      <c r="E263" s="36">
        <v>207.49973122533788</v>
      </c>
      <c r="F263" s="36">
        <v>205.38238702916095</v>
      </c>
      <c r="G263" s="36">
        <v>203.26504283298402</v>
      </c>
      <c r="H263" s="36">
        <v>201.14769863680709</v>
      </c>
      <c r="I263" s="36">
        <v>199.03035444063019</v>
      </c>
      <c r="J263" s="36">
        <v>196.91301024445329</v>
      </c>
      <c r="K263" s="36">
        <v>194.79566604827636</v>
      </c>
      <c r="L263" s="102">
        <v>192.67832185209946</v>
      </c>
    </row>
    <row r="264" spans="1:12" ht="13.5" customHeight="1" thickBot="1" x14ac:dyDescent="0.25">
      <c r="A264" s="96" t="s">
        <v>201</v>
      </c>
      <c r="B264" s="185"/>
      <c r="C264" s="103">
        <v>207.49973122533788</v>
      </c>
      <c r="D264" s="103">
        <v>205.42473391308448</v>
      </c>
      <c r="E264" s="103">
        <v>203.34973660083111</v>
      </c>
      <c r="F264" s="103">
        <v>201.27473928857773</v>
      </c>
      <c r="G264" s="103">
        <v>199.19974197632433</v>
      </c>
      <c r="H264" s="103">
        <v>197.12474466407096</v>
      </c>
      <c r="I264" s="103">
        <v>195.04974735181759</v>
      </c>
      <c r="J264" s="103">
        <v>192.97475003956421</v>
      </c>
      <c r="K264" s="103">
        <v>190.89975272731084</v>
      </c>
      <c r="L264" s="104">
        <v>188.82475541505747</v>
      </c>
    </row>
    <row r="265" spans="1:12" ht="12.75" customHeight="1" x14ac:dyDescent="0.2">
      <c r="A265" s="92" t="s">
        <v>197</v>
      </c>
      <c r="B265" s="180" t="s">
        <v>273</v>
      </c>
      <c r="C265" s="29">
        <v>263.06465400000002</v>
      </c>
      <c r="D265" s="97">
        <v>260.43400746000003</v>
      </c>
      <c r="E265" s="97">
        <v>257.80336091999999</v>
      </c>
      <c r="F265" s="97">
        <v>255.17271438</v>
      </c>
      <c r="G265" s="97">
        <v>252.54206784000002</v>
      </c>
      <c r="H265" s="97">
        <v>249.9114213</v>
      </c>
      <c r="I265" s="97">
        <v>247.28077476000001</v>
      </c>
      <c r="J265" s="97">
        <v>244.65012822000003</v>
      </c>
      <c r="K265" s="97">
        <v>242.01948168000004</v>
      </c>
      <c r="L265" s="98">
        <v>239.38883514000003</v>
      </c>
    </row>
    <row r="266" spans="1:12" ht="12.75" customHeight="1" x14ac:dyDescent="0.2">
      <c r="A266" s="95" t="s">
        <v>232</v>
      </c>
      <c r="B266" s="181"/>
      <c r="C266" s="60">
        <v>257.80336091999999</v>
      </c>
      <c r="D266" s="60">
        <v>255.22532731080003</v>
      </c>
      <c r="E266" s="60">
        <v>252.64729370159998</v>
      </c>
      <c r="F266" s="60">
        <v>250.06926009239999</v>
      </c>
      <c r="G266" s="60">
        <v>247.49122648320002</v>
      </c>
      <c r="H266" s="60">
        <v>244.913192874</v>
      </c>
      <c r="I266" s="60">
        <v>242.33515926480001</v>
      </c>
      <c r="J266" s="60">
        <v>239.75712565560002</v>
      </c>
      <c r="K266" s="60">
        <v>237.17909204640003</v>
      </c>
      <c r="L266" s="99">
        <v>234.60105843720001</v>
      </c>
    </row>
    <row r="267" spans="1:12" ht="12.75" customHeight="1" x14ac:dyDescent="0.2">
      <c r="A267" s="95" t="s">
        <v>233</v>
      </c>
      <c r="B267" s="181"/>
      <c r="C267" s="60">
        <v>252.64729370159998</v>
      </c>
      <c r="D267" s="60">
        <v>250.12082076458401</v>
      </c>
      <c r="E267" s="60">
        <v>247.59434782756799</v>
      </c>
      <c r="F267" s="60">
        <v>245.06787489055199</v>
      </c>
      <c r="G267" s="60">
        <v>242.54140195353602</v>
      </c>
      <c r="H267" s="60">
        <v>240.01492901652</v>
      </c>
      <c r="I267" s="60">
        <v>237.488456079504</v>
      </c>
      <c r="J267" s="60">
        <v>234.96198314248801</v>
      </c>
      <c r="K267" s="60">
        <v>232.43551020547201</v>
      </c>
      <c r="L267" s="99">
        <v>229.90903726845602</v>
      </c>
    </row>
    <row r="268" spans="1:12" ht="12.75" customHeight="1" x14ac:dyDescent="0.2">
      <c r="A268" s="95" t="s">
        <v>234</v>
      </c>
      <c r="B268" s="181"/>
      <c r="C268" s="60">
        <v>247.59434782756799</v>
      </c>
      <c r="D268" s="60">
        <v>245.11840434929232</v>
      </c>
      <c r="E268" s="60">
        <v>242.64246087101662</v>
      </c>
      <c r="F268" s="60">
        <v>240.16651739274096</v>
      </c>
      <c r="G268" s="60">
        <v>237.69057391446529</v>
      </c>
      <c r="H268" s="60">
        <v>235.21463043618959</v>
      </c>
      <c r="I268" s="60">
        <v>232.73868695791393</v>
      </c>
      <c r="J268" s="60">
        <v>230.26274347963823</v>
      </c>
      <c r="K268" s="60">
        <v>227.78680000136256</v>
      </c>
      <c r="L268" s="99">
        <v>225.3108565230869</v>
      </c>
    </row>
    <row r="269" spans="1:12" ht="12.75" customHeight="1" x14ac:dyDescent="0.2">
      <c r="A269" s="95" t="s">
        <v>235</v>
      </c>
      <c r="B269" s="181"/>
      <c r="C269" s="60">
        <v>242.64246087101662</v>
      </c>
      <c r="D269" s="60">
        <v>240.21603626230646</v>
      </c>
      <c r="E269" s="60">
        <v>237.7896116535963</v>
      </c>
      <c r="F269" s="60">
        <v>235.36318704488613</v>
      </c>
      <c r="G269" s="60">
        <v>232.93676243617597</v>
      </c>
      <c r="H269" s="60">
        <v>230.5103378274658</v>
      </c>
      <c r="I269" s="60">
        <v>228.08391321875564</v>
      </c>
      <c r="J269" s="60">
        <v>225.65748861004548</v>
      </c>
      <c r="K269" s="60">
        <v>223.23106400133531</v>
      </c>
      <c r="L269" s="99">
        <v>220.80463939262515</v>
      </c>
    </row>
    <row r="270" spans="1:12" ht="13.5" customHeight="1" thickBot="1" x14ac:dyDescent="0.25">
      <c r="A270" s="96" t="s">
        <v>201</v>
      </c>
      <c r="B270" s="182"/>
      <c r="C270" s="100">
        <v>237.7896116535963</v>
      </c>
      <c r="D270" s="100">
        <v>235.41171553706033</v>
      </c>
      <c r="E270" s="100">
        <v>233.03381942052437</v>
      </c>
      <c r="F270" s="100">
        <v>230.6559233039884</v>
      </c>
      <c r="G270" s="100">
        <v>228.27802718745244</v>
      </c>
      <c r="H270" s="100">
        <v>225.90013107091647</v>
      </c>
      <c r="I270" s="100">
        <v>223.52223495438054</v>
      </c>
      <c r="J270" s="100">
        <v>221.14433883784457</v>
      </c>
      <c r="K270" s="100">
        <v>218.76644272130861</v>
      </c>
      <c r="L270" s="101">
        <v>216.38854660477264</v>
      </c>
    </row>
    <row r="271" spans="1:12" ht="12.75" customHeight="1" x14ac:dyDescent="0.2">
      <c r="A271" s="92" t="s">
        <v>197</v>
      </c>
      <c r="B271" s="183" t="s">
        <v>274</v>
      </c>
      <c r="C271" s="36">
        <v>296.57409480000001</v>
      </c>
      <c r="D271" s="93">
        <v>293.60835385199999</v>
      </c>
      <c r="E271" s="93">
        <v>290.64261290400003</v>
      </c>
      <c r="F271" s="93">
        <v>287.67687195600001</v>
      </c>
      <c r="G271" s="93">
        <v>284.711131008</v>
      </c>
      <c r="H271" s="93">
        <v>281.74539005999998</v>
      </c>
      <c r="I271" s="93">
        <v>278.77964911200002</v>
      </c>
      <c r="J271" s="93">
        <v>275.813908164</v>
      </c>
      <c r="K271" s="93">
        <v>272.84816721600004</v>
      </c>
      <c r="L271" s="94">
        <v>269.88242626800002</v>
      </c>
    </row>
    <row r="272" spans="1:12" ht="12.75" customHeight="1" x14ac:dyDescent="0.2">
      <c r="A272" s="95" t="s">
        <v>232</v>
      </c>
      <c r="B272" s="184"/>
      <c r="C272" s="36">
        <v>290.64261290400003</v>
      </c>
      <c r="D272" s="36">
        <v>287.73618677496</v>
      </c>
      <c r="E272" s="36">
        <v>284.82976064592003</v>
      </c>
      <c r="F272" s="36">
        <v>281.92333451688</v>
      </c>
      <c r="G272" s="36">
        <v>279.01690838783998</v>
      </c>
      <c r="H272" s="36">
        <v>276.11048225879995</v>
      </c>
      <c r="I272" s="36">
        <v>273.20405612976003</v>
      </c>
      <c r="J272" s="36">
        <v>270.29763000072001</v>
      </c>
      <c r="K272" s="36">
        <v>267.39120387168003</v>
      </c>
      <c r="L272" s="102">
        <v>264.48477774264001</v>
      </c>
    </row>
    <row r="273" spans="1:12" ht="12.75" customHeight="1" x14ac:dyDescent="0.2">
      <c r="A273" s="95" t="s">
        <v>233</v>
      </c>
      <c r="B273" s="184"/>
      <c r="C273" s="36">
        <v>284.82976064592003</v>
      </c>
      <c r="D273" s="36">
        <v>281.98146303946078</v>
      </c>
      <c r="E273" s="36">
        <v>279.13316543300164</v>
      </c>
      <c r="F273" s="36">
        <v>276.28486782654238</v>
      </c>
      <c r="G273" s="36">
        <v>273.43657022008318</v>
      </c>
      <c r="H273" s="36">
        <v>270.58827261362393</v>
      </c>
      <c r="I273" s="36">
        <v>267.73997500716484</v>
      </c>
      <c r="J273" s="36">
        <v>264.89167740070559</v>
      </c>
      <c r="K273" s="36">
        <v>262.04337979424645</v>
      </c>
      <c r="L273" s="102">
        <v>259.19508218778719</v>
      </c>
    </row>
    <row r="274" spans="1:12" ht="12.75" customHeight="1" x14ac:dyDescent="0.2">
      <c r="A274" s="95" t="s">
        <v>234</v>
      </c>
      <c r="B274" s="184"/>
      <c r="C274" s="36">
        <v>279.13316543300164</v>
      </c>
      <c r="D274" s="36">
        <v>276.34183377867157</v>
      </c>
      <c r="E274" s="36">
        <v>273.55050212434162</v>
      </c>
      <c r="F274" s="36">
        <v>270.75917047001155</v>
      </c>
      <c r="G274" s="36">
        <v>267.96783881568149</v>
      </c>
      <c r="H274" s="36">
        <v>265.17650716135142</v>
      </c>
      <c r="I274" s="36">
        <v>262.38517550702153</v>
      </c>
      <c r="J274" s="36">
        <v>259.59384385269146</v>
      </c>
      <c r="K274" s="36">
        <v>256.80251219836151</v>
      </c>
      <c r="L274" s="102">
        <v>254.01118054403145</v>
      </c>
    </row>
    <row r="275" spans="1:12" ht="12.75" customHeight="1" x14ac:dyDescent="0.2">
      <c r="A275" s="95" t="s">
        <v>235</v>
      </c>
      <c r="B275" s="184"/>
      <c r="C275" s="36">
        <v>273.55050212434162</v>
      </c>
      <c r="D275" s="36">
        <v>270.81499710309811</v>
      </c>
      <c r="E275" s="36">
        <v>268.07949208185477</v>
      </c>
      <c r="F275" s="36">
        <v>265.34398706061131</v>
      </c>
      <c r="G275" s="36">
        <v>262.60848203936786</v>
      </c>
      <c r="H275" s="36">
        <v>259.8729770181244</v>
      </c>
      <c r="I275" s="36">
        <v>257.13747199688112</v>
      </c>
      <c r="J275" s="36">
        <v>254.40196697563763</v>
      </c>
      <c r="K275" s="36">
        <v>251.66646195439426</v>
      </c>
      <c r="L275" s="102">
        <v>248.93095693315081</v>
      </c>
    </row>
    <row r="276" spans="1:12" ht="13.5" customHeight="1" thickBot="1" x14ac:dyDescent="0.25">
      <c r="A276" s="96" t="s">
        <v>201</v>
      </c>
      <c r="B276" s="185"/>
      <c r="C276" s="103">
        <v>268.07949208185477</v>
      </c>
      <c r="D276" s="103">
        <v>265.39869716103613</v>
      </c>
      <c r="E276" s="103">
        <v>262.71790224021765</v>
      </c>
      <c r="F276" s="103">
        <v>260.03710731939907</v>
      </c>
      <c r="G276" s="103">
        <v>257.35631239858049</v>
      </c>
      <c r="H276" s="103">
        <v>254.6755174777619</v>
      </c>
      <c r="I276" s="103">
        <v>251.99472255694349</v>
      </c>
      <c r="J276" s="103">
        <v>249.31392763612487</v>
      </c>
      <c r="K276" s="103">
        <v>246.63313271530637</v>
      </c>
      <c r="L276" s="104">
        <v>243.95233779448779</v>
      </c>
    </row>
    <row r="277" spans="1:12" ht="35.1" customHeight="1" thickBot="1" x14ac:dyDescent="0.25">
      <c r="A277" s="186" t="s">
        <v>275</v>
      </c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</row>
    <row r="278" spans="1:12" ht="12.75" customHeight="1" x14ac:dyDescent="0.2">
      <c r="A278" s="92" t="s">
        <v>197</v>
      </c>
      <c r="B278" s="183" t="s">
        <v>276</v>
      </c>
      <c r="C278" s="36">
        <v>88.422875000000005</v>
      </c>
      <c r="D278" s="93">
        <v>87.538646249999999</v>
      </c>
      <c r="E278" s="93">
        <v>86.654417500000008</v>
      </c>
      <c r="F278" s="93">
        <v>85.770188750000003</v>
      </c>
      <c r="G278" s="93">
        <v>84.885959999999997</v>
      </c>
      <c r="H278" s="93">
        <v>84.001731250000006</v>
      </c>
      <c r="I278" s="93">
        <v>83.117502500000001</v>
      </c>
      <c r="J278" s="93">
        <v>82.233273750000009</v>
      </c>
      <c r="K278" s="93">
        <v>81.349045000000004</v>
      </c>
      <c r="L278" s="94">
        <v>80.464816250000013</v>
      </c>
    </row>
    <row r="279" spans="1:12" ht="12.75" customHeight="1" x14ac:dyDescent="0.2">
      <c r="A279" s="95" t="s">
        <v>232</v>
      </c>
      <c r="B279" s="184"/>
      <c r="C279" s="36">
        <v>86.654417500000008</v>
      </c>
      <c r="D279" s="36">
        <v>85.787873324999993</v>
      </c>
      <c r="E279" s="36">
        <v>84.921329150000005</v>
      </c>
      <c r="F279" s="36">
        <v>84.054784975000004</v>
      </c>
      <c r="G279" s="36">
        <v>83.188240800000003</v>
      </c>
      <c r="H279" s="36">
        <v>82.321696625000001</v>
      </c>
      <c r="I279" s="36">
        <v>81.45515245</v>
      </c>
      <c r="J279" s="36">
        <v>80.588608275000013</v>
      </c>
      <c r="K279" s="36">
        <v>79.722064099999997</v>
      </c>
      <c r="L279" s="102">
        <v>78.85551992500001</v>
      </c>
    </row>
    <row r="280" spans="1:12" ht="12.75" customHeight="1" x14ac:dyDescent="0.2">
      <c r="A280" s="95" t="s">
        <v>233</v>
      </c>
      <c r="B280" s="184"/>
      <c r="C280" s="36">
        <v>84.921329150000005</v>
      </c>
      <c r="D280" s="36">
        <v>84.072115858499984</v>
      </c>
      <c r="E280" s="36">
        <v>83.222902567000006</v>
      </c>
      <c r="F280" s="36">
        <v>82.373689275499999</v>
      </c>
      <c r="G280" s="36">
        <v>81.524475984000006</v>
      </c>
      <c r="H280" s="36">
        <v>80.675262692499999</v>
      </c>
      <c r="I280" s="36">
        <v>79.826049400999992</v>
      </c>
      <c r="J280" s="36">
        <v>78.976836109500013</v>
      </c>
      <c r="K280" s="36">
        <v>78.127622817999992</v>
      </c>
      <c r="L280" s="102">
        <v>77.278409526500013</v>
      </c>
    </row>
    <row r="281" spans="1:12" ht="12.75" customHeight="1" x14ac:dyDescent="0.2">
      <c r="A281" s="95" t="s">
        <v>234</v>
      </c>
      <c r="B281" s="184"/>
      <c r="C281" s="36">
        <v>83.222902567000006</v>
      </c>
      <c r="D281" s="36">
        <v>82.390673541329988</v>
      </c>
      <c r="E281" s="36">
        <v>81.55844451566</v>
      </c>
      <c r="F281" s="36">
        <v>80.726215489989997</v>
      </c>
      <c r="G281" s="36">
        <v>79.893986464320008</v>
      </c>
      <c r="H281" s="36">
        <v>79.061757438649991</v>
      </c>
      <c r="I281" s="36">
        <v>78.229528412979988</v>
      </c>
      <c r="J281" s="36">
        <v>77.397299387310014</v>
      </c>
      <c r="K281" s="36">
        <v>76.565070361639997</v>
      </c>
      <c r="L281" s="102">
        <v>75.732841335970008</v>
      </c>
    </row>
    <row r="282" spans="1:12" ht="12.75" customHeight="1" x14ac:dyDescent="0.2">
      <c r="A282" s="95" t="s">
        <v>235</v>
      </c>
      <c r="B282" s="184"/>
      <c r="C282" s="36">
        <v>81.55844451566</v>
      </c>
      <c r="D282" s="36">
        <v>80.742860070503383</v>
      </c>
      <c r="E282" s="36">
        <v>79.927275625346795</v>
      </c>
      <c r="F282" s="36">
        <v>79.111691180190192</v>
      </c>
      <c r="G282" s="36">
        <v>78.296106735033604</v>
      </c>
      <c r="H282" s="36">
        <v>77.480522289876987</v>
      </c>
      <c r="I282" s="36">
        <v>76.664937844720384</v>
      </c>
      <c r="J282" s="36">
        <v>75.84935339956381</v>
      </c>
      <c r="K282" s="36">
        <v>75.033768954407194</v>
      </c>
      <c r="L282" s="102">
        <v>74.218184509250605</v>
      </c>
    </row>
    <row r="283" spans="1:12" ht="13.5" customHeight="1" thickBot="1" x14ac:dyDescent="0.25">
      <c r="A283" s="96" t="s">
        <v>201</v>
      </c>
      <c r="B283" s="185"/>
      <c r="C283" s="103">
        <v>79.927275625346795</v>
      </c>
      <c r="D283" s="103">
        <v>79.128002869093308</v>
      </c>
      <c r="E283" s="103">
        <v>78.328730112839864</v>
      </c>
      <c r="F283" s="103">
        <v>77.529457356586391</v>
      </c>
      <c r="G283" s="103">
        <v>76.730184600332933</v>
      </c>
      <c r="H283" s="103">
        <v>75.930911844079446</v>
      </c>
      <c r="I283" s="103">
        <v>75.131639087825974</v>
      </c>
      <c r="J283" s="103">
        <v>74.33236633157253</v>
      </c>
      <c r="K283" s="103">
        <v>73.533093575319043</v>
      </c>
      <c r="L283" s="104">
        <v>72.733820819065585</v>
      </c>
    </row>
    <row r="284" spans="1:12" ht="12.75" customHeight="1" x14ac:dyDescent="0.2">
      <c r="A284" s="92" t="s">
        <v>197</v>
      </c>
      <c r="B284" s="180" t="s">
        <v>277</v>
      </c>
      <c r="C284" s="29">
        <v>122.8621704</v>
      </c>
      <c r="D284" s="97">
        <v>121.63354869599999</v>
      </c>
      <c r="E284" s="97">
        <v>120.404926992</v>
      </c>
      <c r="F284" s="97">
        <v>119.17630528799999</v>
      </c>
      <c r="G284" s="97">
        <v>117.94768358399999</v>
      </c>
      <c r="H284" s="97">
        <v>116.71906188</v>
      </c>
      <c r="I284" s="97">
        <v>115.49044017599999</v>
      </c>
      <c r="J284" s="97">
        <v>114.261818472</v>
      </c>
      <c r="K284" s="97">
        <v>113.033196768</v>
      </c>
      <c r="L284" s="98">
        <v>111.80457506400001</v>
      </c>
    </row>
    <row r="285" spans="1:12" ht="12.75" customHeight="1" x14ac:dyDescent="0.2">
      <c r="A285" s="95" t="s">
        <v>232</v>
      </c>
      <c r="B285" s="181"/>
      <c r="C285" s="60">
        <v>120.404926992</v>
      </c>
      <c r="D285" s="60">
        <v>119.20087772207999</v>
      </c>
      <c r="E285" s="60">
        <v>117.99682845216</v>
      </c>
      <c r="F285" s="60">
        <v>116.79277918224</v>
      </c>
      <c r="G285" s="60">
        <v>115.58872991231999</v>
      </c>
      <c r="H285" s="60">
        <v>114.3846806424</v>
      </c>
      <c r="I285" s="60">
        <v>113.18063137247999</v>
      </c>
      <c r="J285" s="60">
        <v>111.97658210256</v>
      </c>
      <c r="K285" s="60">
        <v>110.77253283264</v>
      </c>
      <c r="L285" s="99">
        <v>109.56848356272</v>
      </c>
    </row>
    <row r="286" spans="1:12" ht="12.75" customHeight="1" x14ac:dyDescent="0.2">
      <c r="A286" s="95" t="s">
        <v>233</v>
      </c>
      <c r="B286" s="181"/>
      <c r="C286" s="60">
        <v>117.99682845216</v>
      </c>
      <c r="D286" s="60">
        <v>116.8168601676384</v>
      </c>
      <c r="E286" s="60">
        <v>115.6368918831168</v>
      </c>
      <c r="F286" s="60">
        <v>114.4569235985952</v>
      </c>
      <c r="G286" s="60">
        <v>113.27695531407359</v>
      </c>
      <c r="H286" s="60">
        <v>112.096987029552</v>
      </c>
      <c r="I286" s="60">
        <v>110.91701874503039</v>
      </c>
      <c r="J286" s="60">
        <v>109.7370504605088</v>
      </c>
      <c r="K286" s="60">
        <v>108.55708217598719</v>
      </c>
      <c r="L286" s="99">
        <v>107.3771138914656</v>
      </c>
    </row>
    <row r="287" spans="1:12" ht="12.75" customHeight="1" x14ac:dyDescent="0.2">
      <c r="A287" s="95" t="s">
        <v>234</v>
      </c>
      <c r="B287" s="181"/>
      <c r="C287" s="60">
        <v>115.6368918831168</v>
      </c>
      <c r="D287" s="60">
        <v>114.48052296428563</v>
      </c>
      <c r="E287" s="60">
        <v>113.32415404545446</v>
      </c>
      <c r="F287" s="60">
        <v>112.16778512662329</v>
      </c>
      <c r="G287" s="60">
        <v>111.01141620779211</v>
      </c>
      <c r="H287" s="60">
        <v>109.85504728896096</v>
      </c>
      <c r="I287" s="60">
        <v>108.69867837012978</v>
      </c>
      <c r="J287" s="60">
        <v>107.54230945129862</v>
      </c>
      <c r="K287" s="60">
        <v>106.38594053246744</v>
      </c>
      <c r="L287" s="99">
        <v>105.22957161363628</v>
      </c>
    </row>
    <row r="288" spans="1:12" ht="12.75" customHeight="1" x14ac:dyDescent="0.2">
      <c r="A288" s="95" t="s">
        <v>235</v>
      </c>
      <c r="B288" s="181"/>
      <c r="C288" s="60">
        <v>113.32415404545446</v>
      </c>
      <c r="D288" s="60">
        <v>112.19091250499991</v>
      </c>
      <c r="E288" s="60">
        <v>111.05767096454537</v>
      </c>
      <c r="F288" s="60">
        <v>109.92442942409082</v>
      </c>
      <c r="G288" s="60">
        <v>108.79118788363627</v>
      </c>
      <c r="H288" s="60">
        <v>107.65794634318173</v>
      </c>
      <c r="I288" s="60">
        <v>106.52470480272719</v>
      </c>
      <c r="J288" s="60">
        <v>105.39146326227265</v>
      </c>
      <c r="K288" s="60">
        <v>104.25822172181809</v>
      </c>
      <c r="L288" s="99">
        <v>103.12498018136355</v>
      </c>
    </row>
    <row r="289" spans="1:12" ht="13.5" customHeight="1" thickBot="1" x14ac:dyDescent="0.25">
      <c r="A289" s="96" t="s">
        <v>201</v>
      </c>
      <c r="B289" s="182"/>
      <c r="C289" s="100">
        <v>111.05767096454537</v>
      </c>
      <c r="D289" s="100">
        <v>109.94709425489991</v>
      </c>
      <c r="E289" s="100">
        <v>108.83651754525445</v>
      </c>
      <c r="F289" s="100">
        <v>107.72594083560899</v>
      </c>
      <c r="G289" s="100">
        <v>106.61536412596354</v>
      </c>
      <c r="H289" s="100">
        <v>105.50478741631809</v>
      </c>
      <c r="I289" s="100">
        <v>104.39421070667264</v>
      </c>
      <c r="J289" s="100">
        <v>103.2836339970272</v>
      </c>
      <c r="K289" s="100">
        <v>102.17305728738172</v>
      </c>
      <c r="L289" s="101">
        <v>101.06248057773628</v>
      </c>
    </row>
    <row r="290" spans="1:12" ht="12.75" customHeight="1" x14ac:dyDescent="0.2">
      <c r="A290" s="92" t="s">
        <v>197</v>
      </c>
      <c r="B290" s="183" t="s">
        <v>278</v>
      </c>
      <c r="C290" s="36">
        <v>139.61689079999999</v>
      </c>
      <c r="D290" s="93">
        <v>138.220721892</v>
      </c>
      <c r="E290" s="93">
        <v>136.82455298399998</v>
      </c>
      <c r="F290" s="93">
        <v>135.42838407599999</v>
      </c>
      <c r="G290" s="93">
        <v>134.03221516799999</v>
      </c>
      <c r="H290" s="93">
        <v>132.63604626</v>
      </c>
      <c r="I290" s="93">
        <v>131.23987735199998</v>
      </c>
      <c r="J290" s="93">
        <v>129.84370844399999</v>
      </c>
      <c r="K290" s="93">
        <v>128.44753953599999</v>
      </c>
      <c r="L290" s="94">
        <v>127.051370628</v>
      </c>
    </row>
    <row r="291" spans="1:12" ht="12.75" customHeight="1" x14ac:dyDescent="0.2">
      <c r="A291" s="95" t="s">
        <v>232</v>
      </c>
      <c r="B291" s="184"/>
      <c r="C291" s="36">
        <v>136.82455298399998</v>
      </c>
      <c r="D291" s="36">
        <v>135.45630745416</v>
      </c>
      <c r="E291" s="36">
        <v>134.08806192431999</v>
      </c>
      <c r="F291" s="36">
        <v>132.71981639447998</v>
      </c>
      <c r="G291" s="36">
        <v>131.35157086464</v>
      </c>
      <c r="H291" s="36">
        <v>129.98332533479999</v>
      </c>
      <c r="I291" s="36">
        <v>128.61507980495998</v>
      </c>
      <c r="J291" s="36">
        <v>127.24683427511998</v>
      </c>
      <c r="K291" s="36">
        <v>125.87858874528</v>
      </c>
      <c r="L291" s="102">
        <v>124.51034321544</v>
      </c>
    </row>
    <row r="292" spans="1:12" ht="12.75" customHeight="1" x14ac:dyDescent="0.2">
      <c r="A292" s="95" t="s">
        <v>233</v>
      </c>
      <c r="B292" s="184"/>
      <c r="C292" s="36">
        <v>134.08806192431999</v>
      </c>
      <c r="D292" s="36">
        <v>132.74718130507679</v>
      </c>
      <c r="E292" s="36">
        <v>131.40630068583357</v>
      </c>
      <c r="F292" s="36">
        <v>130.06542006659038</v>
      </c>
      <c r="G292" s="36">
        <v>128.72453944734718</v>
      </c>
      <c r="H292" s="36">
        <v>127.38365882810399</v>
      </c>
      <c r="I292" s="36">
        <v>126.04277820886077</v>
      </c>
      <c r="J292" s="36">
        <v>124.70189758961757</v>
      </c>
      <c r="K292" s="36">
        <v>123.36101697037439</v>
      </c>
      <c r="L292" s="102">
        <v>122.0201363511312</v>
      </c>
    </row>
    <row r="293" spans="1:12" ht="12.75" customHeight="1" x14ac:dyDescent="0.2">
      <c r="A293" s="95" t="s">
        <v>234</v>
      </c>
      <c r="B293" s="184"/>
      <c r="C293" s="36">
        <v>131.40630068583357</v>
      </c>
      <c r="D293" s="36">
        <v>130.09223767897527</v>
      </c>
      <c r="E293" s="36">
        <v>128.7781746721169</v>
      </c>
      <c r="F293" s="36">
        <v>127.46411166525857</v>
      </c>
      <c r="G293" s="36">
        <v>126.15004865840024</v>
      </c>
      <c r="H293" s="36">
        <v>124.8359856515419</v>
      </c>
      <c r="I293" s="36">
        <v>123.52192264468356</v>
      </c>
      <c r="J293" s="36">
        <v>122.20785963782522</v>
      </c>
      <c r="K293" s="36">
        <v>120.8937966309669</v>
      </c>
      <c r="L293" s="102">
        <v>119.57973362410857</v>
      </c>
    </row>
    <row r="294" spans="1:12" ht="12.75" customHeight="1" x14ac:dyDescent="0.2">
      <c r="A294" s="95" t="s">
        <v>235</v>
      </c>
      <c r="B294" s="184"/>
      <c r="C294" s="36">
        <v>128.7781746721169</v>
      </c>
      <c r="D294" s="36">
        <v>127.49039292539575</v>
      </c>
      <c r="E294" s="36">
        <v>126.20261117867456</v>
      </c>
      <c r="F294" s="36">
        <v>124.91482943195339</v>
      </c>
      <c r="G294" s="36">
        <v>123.62704768523223</v>
      </c>
      <c r="H294" s="36">
        <v>122.33926593851106</v>
      </c>
      <c r="I294" s="36">
        <v>121.05148419178988</v>
      </c>
      <c r="J294" s="36">
        <v>119.76370244506872</v>
      </c>
      <c r="K294" s="36">
        <v>118.47592069834757</v>
      </c>
      <c r="L294" s="102">
        <v>117.1881389516264</v>
      </c>
    </row>
    <row r="295" spans="1:12" ht="13.5" customHeight="1" thickBot="1" x14ac:dyDescent="0.25">
      <c r="A295" s="96" t="s">
        <v>201</v>
      </c>
      <c r="B295" s="185"/>
      <c r="C295" s="103">
        <v>126.20261117867456</v>
      </c>
      <c r="D295" s="103">
        <v>124.94058506688783</v>
      </c>
      <c r="E295" s="103">
        <v>123.67855895510107</v>
      </c>
      <c r="F295" s="103">
        <v>122.41653284331433</v>
      </c>
      <c r="G295" s="103">
        <v>121.15450673152758</v>
      </c>
      <c r="H295" s="103">
        <v>119.89248061974084</v>
      </c>
      <c r="I295" s="103">
        <v>118.63045450795408</v>
      </c>
      <c r="J295" s="103">
        <v>117.36842839616735</v>
      </c>
      <c r="K295" s="103">
        <v>116.10640228438061</v>
      </c>
      <c r="L295" s="104">
        <v>114.84437617259387</v>
      </c>
    </row>
    <row r="296" spans="1:12" ht="12.75" customHeight="1" x14ac:dyDescent="0.2">
      <c r="A296" s="92" t="s">
        <v>197</v>
      </c>
      <c r="B296" s="180" t="s">
        <v>279</v>
      </c>
      <c r="C296" s="29">
        <v>156.37161119999999</v>
      </c>
      <c r="D296" s="97">
        <v>154.80789508799998</v>
      </c>
      <c r="E296" s="97">
        <v>153.244178976</v>
      </c>
      <c r="F296" s="97">
        <v>151.68046286399999</v>
      </c>
      <c r="G296" s="97">
        <v>150.11674675199998</v>
      </c>
      <c r="H296" s="97">
        <v>148.55303063999997</v>
      </c>
      <c r="I296" s="97">
        <v>146.98931452799999</v>
      </c>
      <c r="J296" s="97">
        <v>145.42559841599999</v>
      </c>
      <c r="K296" s="97">
        <v>143.86188230400001</v>
      </c>
      <c r="L296" s="98">
        <v>142.298166192</v>
      </c>
    </row>
    <row r="297" spans="1:12" ht="12.75" customHeight="1" x14ac:dyDescent="0.2">
      <c r="A297" s="95" t="s">
        <v>232</v>
      </c>
      <c r="B297" s="181"/>
      <c r="C297" s="60">
        <v>153.244178976</v>
      </c>
      <c r="D297" s="60">
        <v>151.71173718623999</v>
      </c>
      <c r="E297" s="60">
        <v>150.17929539648</v>
      </c>
      <c r="F297" s="60">
        <v>148.64685360671999</v>
      </c>
      <c r="G297" s="60">
        <v>147.11441181695997</v>
      </c>
      <c r="H297" s="60">
        <v>145.58197002719999</v>
      </c>
      <c r="I297" s="60">
        <v>144.04952823744</v>
      </c>
      <c r="J297" s="60">
        <v>142.51708644767999</v>
      </c>
      <c r="K297" s="60">
        <v>140.98464465792</v>
      </c>
      <c r="L297" s="99">
        <v>139.45220286815999</v>
      </c>
    </row>
    <row r="298" spans="1:12" ht="12.75" customHeight="1" x14ac:dyDescent="0.2">
      <c r="A298" s="95" t="s">
        <v>233</v>
      </c>
      <c r="B298" s="181"/>
      <c r="C298" s="60">
        <v>150.17929539648</v>
      </c>
      <c r="D298" s="60">
        <v>148.67750244251519</v>
      </c>
      <c r="E298" s="60">
        <v>147.17570948855041</v>
      </c>
      <c r="F298" s="60">
        <v>145.67391653458557</v>
      </c>
      <c r="G298" s="60">
        <v>144.17212358062076</v>
      </c>
      <c r="H298" s="60">
        <v>142.67033062665598</v>
      </c>
      <c r="I298" s="60">
        <v>141.1685376726912</v>
      </c>
      <c r="J298" s="60">
        <v>139.66674471872639</v>
      </c>
      <c r="K298" s="60">
        <v>138.16495176476161</v>
      </c>
      <c r="L298" s="99">
        <v>136.66315881079677</v>
      </c>
    </row>
    <row r="299" spans="1:12" ht="12.75" customHeight="1" x14ac:dyDescent="0.2">
      <c r="A299" s="95" t="s">
        <v>234</v>
      </c>
      <c r="B299" s="181"/>
      <c r="C299" s="60">
        <v>147.17570948855041</v>
      </c>
      <c r="D299" s="60">
        <v>145.70395239366488</v>
      </c>
      <c r="E299" s="60">
        <v>144.2321952987794</v>
      </c>
      <c r="F299" s="60">
        <v>142.76043820389387</v>
      </c>
      <c r="G299" s="60">
        <v>141.28868110900834</v>
      </c>
      <c r="H299" s="60">
        <v>139.81692401412286</v>
      </c>
      <c r="I299" s="60">
        <v>138.34516691923739</v>
      </c>
      <c r="J299" s="60">
        <v>136.87340982435185</v>
      </c>
      <c r="K299" s="60">
        <v>135.40165272946638</v>
      </c>
      <c r="L299" s="99">
        <v>133.92989563458084</v>
      </c>
    </row>
    <row r="300" spans="1:12" ht="12.75" customHeight="1" x14ac:dyDescent="0.2">
      <c r="A300" s="95" t="s">
        <v>235</v>
      </c>
      <c r="B300" s="181"/>
      <c r="C300" s="60">
        <v>144.2321952987794</v>
      </c>
      <c r="D300" s="60">
        <v>142.78987334579159</v>
      </c>
      <c r="E300" s="60">
        <v>141.34755139280381</v>
      </c>
      <c r="F300" s="60">
        <v>139.905229439816</v>
      </c>
      <c r="G300" s="60">
        <v>138.46290748682816</v>
      </c>
      <c r="H300" s="60">
        <v>137.0205855338404</v>
      </c>
      <c r="I300" s="60">
        <v>135.57826358085265</v>
      </c>
      <c r="J300" s="60">
        <v>134.13594162786481</v>
      </c>
      <c r="K300" s="60">
        <v>132.69361967487706</v>
      </c>
      <c r="L300" s="99">
        <v>131.25129772188922</v>
      </c>
    </row>
    <row r="301" spans="1:12" ht="13.5" customHeight="1" thickBot="1" x14ac:dyDescent="0.25">
      <c r="A301" s="96" t="s">
        <v>201</v>
      </c>
      <c r="B301" s="182"/>
      <c r="C301" s="100">
        <v>141.34755139280381</v>
      </c>
      <c r="D301" s="100">
        <v>139.93407587887575</v>
      </c>
      <c r="E301" s="100">
        <v>138.52060036494774</v>
      </c>
      <c r="F301" s="100">
        <v>137.10712485101968</v>
      </c>
      <c r="G301" s="100">
        <v>135.69364933709159</v>
      </c>
      <c r="H301" s="100">
        <v>134.28017382316358</v>
      </c>
      <c r="I301" s="100">
        <v>132.8666983092356</v>
      </c>
      <c r="J301" s="100">
        <v>131.45322279530751</v>
      </c>
      <c r="K301" s="100">
        <v>130.0397472813795</v>
      </c>
      <c r="L301" s="101">
        <v>128.62627176745144</v>
      </c>
    </row>
    <row r="302" spans="1:12" ht="12.75" customHeight="1" x14ac:dyDescent="0.2">
      <c r="A302" s="92" t="s">
        <v>197</v>
      </c>
      <c r="B302" s="183" t="s">
        <v>280</v>
      </c>
      <c r="C302" s="36">
        <v>173.12633159999999</v>
      </c>
      <c r="D302" s="93">
        <v>171.39506828399999</v>
      </c>
      <c r="E302" s="93">
        <v>169.66380496799999</v>
      </c>
      <c r="F302" s="93">
        <v>167.93254165199997</v>
      </c>
      <c r="G302" s="93">
        <v>166.20127833599997</v>
      </c>
      <c r="H302" s="93">
        <v>164.47001501999998</v>
      </c>
      <c r="I302" s="93">
        <v>162.73875170399998</v>
      </c>
      <c r="J302" s="93">
        <v>161.00748838799998</v>
      </c>
      <c r="K302" s="93">
        <v>159.27622507199999</v>
      </c>
      <c r="L302" s="94">
        <v>157.54496175599999</v>
      </c>
    </row>
    <row r="303" spans="1:12" ht="12.75" customHeight="1" x14ac:dyDescent="0.2">
      <c r="A303" s="95" t="s">
        <v>232</v>
      </c>
      <c r="B303" s="184"/>
      <c r="C303" s="36">
        <v>169.66380496799999</v>
      </c>
      <c r="D303" s="36">
        <v>167.96716691831998</v>
      </c>
      <c r="E303" s="36">
        <v>166.27052886863999</v>
      </c>
      <c r="F303" s="36">
        <v>164.57389081895997</v>
      </c>
      <c r="G303" s="36">
        <v>162.87725276927998</v>
      </c>
      <c r="H303" s="36">
        <v>161.18061471959999</v>
      </c>
      <c r="I303" s="36">
        <v>159.48397666991997</v>
      </c>
      <c r="J303" s="36">
        <v>157.78733862023998</v>
      </c>
      <c r="K303" s="36">
        <v>156.09070057055999</v>
      </c>
      <c r="L303" s="102">
        <v>154.39406252088</v>
      </c>
    </row>
    <row r="304" spans="1:12" ht="12.75" customHeight="1" x14ac:dyDescent="0.2">
      <c r="A304" s="95" t="s">
        <v>233</v>
      </c>
      <c r="B304" s="184"/>
      <c r="C304" s="36">
        <v>166.27052886863999</v>
      </c>
      <c r="D304" s="36">
        <v>164.60782357995356</v>
      </c>
      <c r="E304" s="36">
        <v>162.94511829126719</v>
      </c>
      <c r="F304" s="36">
        <v>161.28241300258077</v>
      </c>
      <c r="G304" s="36">
        <v>159.61970771389437</v>
      </c>
      <c r="H304" s="36">
        <v>157.95700242520797</v>
      </c>
      <c r="I304" s="36">
        <v>156.29429713652158</v>
      </c>
      <c r="J304" s="36">
        <v>154.63159184783518</v>
      </c>
      <c r="K304" s="36">
        <v>152.96888655914879</v>
      </c>
      <c r="L304" s="102">
        <v>151.30618127046239</v>
      </c>
    </row>
    <row r="305" spans="1:12" ht="12.75" customHeight="1" x14ac:dyDescent="0.2">
      <c r="A305" s="95" t="s">
        <v>234</v>
      </c>
      <c r="B305" s="184"/>
      <c r="C305" s="36">
        <v>162.94511829126719</v>
      </c>
      <c r="D305" s="36">
        <v>161.31566710835449</v>
      </c>
      <c r="E305" s="36">
        <v>159.68621592544184</v>
      </c>
      <c r="F305" s="36">
        <v>158.05676474252914</v>
      </c>
      <c r="G305" s="36">
        <v>156.42731355961649</v>
      </c>
      <c r="H305" s="36">
        <v>154.79786237670382</v>
      </c>
      <c r="I305" s="36">
        <v>153.16841119379114</v>
      </c>
      <c r="J305" s="36">
        <v>151.53896001087847</v>
      </c>
      <c r="K305" s="36">
        <v>149.90950882796579</v>
      </c>
      <c r="L305" s="102">
        <v>148.28005764505315</v>
      </c>
    </row>
    <row r="306" spans="1:12" ht="12.75" customHeight="1" x14ac:dyDescent="0.2">
      <c r="A306" s="95" t="s">
        <v>235</v>
      </c>
      <c r="B306" s="184"/>
      <c r="C306" s="36">
        <v>159.68621592544184</v>
      </c>
      <c r="D306" s="36">
        <v>158.0893537661874</v>
      </c>
      <c r="E306" s="36">
        <v>156.49249160693302</v>
      </c>
      <c r="F306" s="36">
        <v>154.89562944767854</v>
      </c>
      <c r="G306" s="36">
        <v>153.29876728842416</v>
      </c>
      <c r="H306" s="36">
        <v>151.70190512916975</v>
      </c>
      <c r="I306" s="36">
        <v>150.10504296991533</v>
      </c>
      <c r="J306" s="36">
        <v>148.50818081066089</v>
      </c>
      <c r="K306" s="36">
        <v>146.91131865140648</v>
      </c>
      <c r="L306" s="102">
        <v>145.31445649215209</v>
      </c>
    </row>
    <row r="307" spans="1:12" ht="13.5" customHeight="1" thickBot="1" x14ac:dyDescent="0.25">
      <c r="A307" s="96" t="s">
        <v>201</v>
      </c>
      <c r="B307" s="185"/>
      <c r="C307" s="103">
        <v>156.49249160693302</v>
      </c>
      <c r="D307" s="103">
        <v>154.92756669086364</v>
      </c>
      <c r="E307" s="103">
        <v>153.36264177479435</v>
      </c>
      <c r="F307" s="103">
        <v>151.79771685872498</v>
      </c>
      <c r="G307" s="103">
        <v>150.23279194265567</v>
      </c>
      <c r="H307" s="103">
        <v>148.66786702658635</v>
      </c>
      <c r="I307" s="103">
        <v>147.10294211051703</v>
      </c>
      <c r="J307" s="103">
        <v>145.53801719444766</v>
      </c>
      <c r="K307" s="103">
        <v>143.97309227837835</v>
      </c>
      <c r="L307" s="104">
        <v>142.40816736230906</v>
      </c>
    </row>
    <row r="308" spans="1:12" ht="12.75" customHeight="1" x14ac:dyDescent="0.2">
      <c r="A308" s="92" t="s">
        <v>197</v>
      </c>
      <c r="B308" s="180" t="s">
        <v>281</v>
      </c>
      <c r="C308" s="29">
        <v>206.63577240000001</v>
      </c>
      <c r="D308" s="97">
        <v>204.56941467600001</v>
      </c>
      <c r="E308" s="97">
        <v>202.50305695200001</v>
      </c>
      <c r="F308" s="97">
        <v>200.43669922800001</v>
      </c>
      <c r="G308" s="97">
        <v>198.37034150400001</v>
      </c>
      <c r="H308" s="97">
        <v>196.30398378000001</v>
      </c>
      <c r="I308" s="97">
        <v>194.23762605599998</v>
      </c>
      <c r="J308" s="97">
        <v>192.17126833200001</v>
      </c>
      <c r="K308" s="97">
        <v>190.10491060800001</v>
      </c>
      <c r="L308" s="98">
        <v>188.03855288400001</v>
      </c>
    </row>
    <row r="309" spans="1:12" ht="12.75" customHeight="1" x14ac:dyDescent="0.2">
      <c r="A309" s="95" t="s">
        <v>232</v>
      </c>
      <c r="B309" s="181"/>
      <c r="C309" s="60">
        <v>202.50305695200001</v>
      </c>
      <c r="D309" s="60">
        <v>200.47802638248001</v>
      </c>
      <c r="E309" s="60">
        <v>198.45299581296001</v>
      </c>
      <c r="F309" s="60">
        <v>196.42796524344001</v>
      </c>
      <c r="G309" s="60">
        <v>194.40293467392002</v>
      </c>
      <c r="H309" s="60">
        <v>192.37790410440002</v>
      </c>
      <c r="I309" s="60">
        <v>190.35287353487999</v>
      </c>
      <c r="J309" s="60">
        <v>188.32784296536002</v>
      </c>
      <c r="K309" s="60">
        <v>186.30281239584002</v>
      </c>
      <c r="L309" s="99">
        <v>184.27778182631999</v>
      </c>
    </row>
    <row r="310" spans="1:12" ht="12.75" customHeight="1" x14ac:dyDescent="0.2">
      <c r="A310" s="95" t="s">
        <v>233</v>
      </c>
      <c r="B310" s="181"/>
      <c r="C310" s="60">
        <v>198.45299581296001</v>
      </c>
      <c r="D310" s="60">
        <v>196.46846585483041</v>
      </c>
      <c r="E310" s="60">
        <v>194.48393589670081</v>
      </c>
      <c r="F310" s="60">
        <v>192.49940593857121</v>
      </c>
      <c r="G310" s="60">
        <v>190.51487598044162</v>
      </c>
      <c r="H310" s="60">
        <v>188.53034602231202</v>
      </c>
      <c r="I310" s="60">
        <v>186.54581606418239</v>
      </c>
      <c r="J310" s="60">
        <v>184.56128610605282</v>
      </c>
      <c r="K310" s="60">
        <v>182.57675614792322</v>
      </c>
      <c r="L310" s="99">
        <v>180.59222618979359</v>
      </c>
    </row>
    <row r="311" spans="1:12" ht="12.75" customHeight="1" x14ac:dyDescent="0.2">
      <c r="A311" s="95" t="s">
        <v>234</v>
      </c>
      <c r="B311" s="181"/>
      <c r="C311" s="60">
        <v>194.48393589670081</v>
      </c>
      <c r="D311" s="60">
        <v>192.5390965377338</v>
      </c>
      <c r="E311" s="60">
        <v>190.59425717876678</v>
      </c>
      <c r="F311" s="60">
        <v>188.64941781979979</v>
      </c>
      <c r="G311" s="60">
        <v>186.70457846083278</v>
      </c>
      <c r="H311" s="60">
        <v>184.75973910186576</v>
      </c>
      <c r="I311" s="60">
        <v>182.81489974289875</v>
      </c>
      <c r="J311" s="60">
        <v>180.87006038393176</v>
      </c>
      <c r="K311" s="60">
        <v>178.92522102496474</v>
      </c>
      <c r="L311" s="99">
        <v>176.98038166599773</v>
      </c>
    </row>
    <row r="312" spans="1:12" ht="12.75" customHeight="1" x14ac:dyDescent="0.2">
      <c r="A312" s="95" t="s">
        <v>235</v>
      </c>
      <c r="B312" s="181"/>
      <c r="C312" s="60">
        <v>190.59425717876678</v>
      </c>
      <c r="D312" s="60">
        <v>188.68831460697911</v>
      </c>
      <c r="E312" s="60">
        <v>186.78237203519143</v>
      </c>
      <c r="F312" s="60">
        <v>184.87642946340378</v>
      </c>
      <c r="G312" s="60">
        <v>182.97048689161613</v>
      </c>
      <c r="H312" s="60">
        <v>181.06454431982846</v>
      </c>
      <c r="I312" s="60">
        <v>179.15860174804078</v>
      </c>
      <c r="J312" s="60">
        <v>177.25265917625313</v>
      </c>
      <c r="K312" s="60">
        <v>175.34671660446546</v>
      </c>
      <c r="L312" s="99">
        <v>173.44077403267778</v>
      </c>
    </row>
    <row r="313" spans="1:12" ht="13.5" customHeight="1" thickBot="1" x14ac:dyDescent="0.25">
      <c r="A313" s="96" t="s">
        <v>201</v>
      </c>
      <c r="B313" s="182"/>
      <c r="C313" s="100">
        <v>186.78237203519143</v>
      </c>
      <c r="D313" s="100">
        <v>184.91454831483952</v>
      </c>
      <c r="E313" s="100">
        <v>183.04672459448759</v>
      </c>
      <c r="F313" s="100">
        <v>181.17890087413571</v>
      </c>
      <c r="G313" s="100">
        <v>179.3110771537838</v>
      </c>
      <c r="H313" s="100">
        <v>177.44325343343189</v>
      </c>
      <c r="I313" s="100">
        <v>175.57542971307996</v>
      </c>
      <c r="J313" s="100">
        <v>173.70760599272808</v>
      </c>
      <c r="K313" s="100">
        <v>171.83978227237614</v>
      </c>
      <c r="L313" s="101">
        <v>169.97195855202423</v>
      </c>
    </row>
    <row r="314" spans="1:12" ht="12.75" customHeight="1" x14ac:dyDescent="0.2">
      <c r="A314" s="92" t="s">
        <v>197</v>
      </c>
      <c r="B314" s="183" t="s">
        <v>282</v>
      </c>
      <c r="C314" s="36">
        <v>240.1452132</v>
      </c>
      <c r="D314" s="93">
        <v>237.743761068</v>
      </c>
      <c r="E314" s="93">
        <v>235.34230893599999</v>
      </c>
      <c r="F314" s="93">
        <v>232.94085680399999</v>
      </c>
      <c r="G314" s="93">
        <v>230.53940467199999</v>
      </c>
      <c r="H314" s="93">
        <v>228.13795253999999</v>
      </c>
      <c r="I314" s="93">
        <v>225.73650040799998</v>
      </c>
      <c r="J314" s="93">
        <v>223.33504827600001</v>
      </c>
      <c r="K314" s="93">
        <v>220.93359614400001</v>
      </c>
      <c r="L314" s="94">
        <v>218.532144012</v>
      </c>
    </row>
    <row r="315" spans="1:12" ht="12.75" customHeight="1" x14ac:dyDescent="0.2">
      <c r="A315" s="95" t="s">
        <v>232</v>
      </c>
      <c r="B315" s="184"/>
      <c r="C315" s="36">
        <v>235.34230893599999</v>
      </c>
      <c r="D315" s="36">
        <v>232.98888584663999</v>
      </c>
      <c r="E315" s="36">
        <v>230.63546275727998</v>
      </c>
      <c r="F315" s="36">
        <v>228.28203966791997</v>
      </c>
      <c r="G315" s="36">
        <v>225.92861657856</v>
      </c>
      <c r="H315" s="36">
        <v>223.57519348919999</v>
      </c>
      <c r="I315" s="36">
        <v>221.22177039983998</v>
      </c>
      <c r="J315" s="36">
        <v>218.86834731048</v>
      </c>
      <c r="K315" s="36">
        <v>216.51492422112</v>
      </c>
      <c r="L315" s="102">
        <v>214.16150113175999</v>
      </c>
    </row>
    <row r="316" spans="1:12" ht="12.75" customHeight="1" x14ac:dyDescent="0.2">
      <c r="A316" s="95" t="s">
        <v>233</v>
      </c>
      <c r="B316" s="184"/>
      <c r="C316" s="36">
        <v>230.63546275727998</v>
      </c>
      <c r="D316" s="36">
        <v>228.32910812970718</v>
      </c>
      <c r="E316" s="36">
        <v>226.02275350213438</v>
      </c>
      <c r="F316" s="36">
        <v>223.71639887456158</v>
      </c>
      <c r="G316" s="36">
        <v>221.4100442469888</v>
      </c>
      <c r="H316" s="36">
        <v>219.10368961941597</v>
      </c>
      <c r="I316" s="36">
        <v>216.79733499184317</v>
      </c>
      <c r="J316" s="36">
        <v>214.4909803642704</v>
      </c>
      <c r="K316" s="36">
        <v>212.1846257366976</v>
      </c>
      <c r="L316" s="102">
        <v>209.8782711091248</v>
      </c>
    </row>
    <row r="317" spans="1:12" ht="12.75" customHeight="1" x14ac:dyDescent="0.2">
      <c r="A317" s="95" t="s">
        <v>234</v>
      </c>
      <c r="B317" s="184"/>
      <c r="C317" s="36">
        <v>226.02275350213438</v>
      </c>
      <c r="D317" s="36">
        <v>223.76252596711302</v>
      </c>
      <c r="E317" s="36">
        <v>221.50229843209169</v>
      </c>
      <c r="F317" s="36">
        <v>219.24207089707033</v>
      </c>
      <c r="G317" s="36">
        <v>216.98184336204903</v>
      </c>
      <c r="H317" s="36">
        <v>214.72161582702765</v>
      </c>
      <c r="I317" s="36">
        <v>212.46138829200632</v>
      </c>
      <c r="J317" s="36">
        <v>210.20116075698499</v>
      </c>
      <c r="K317" s="36">
        <v>207.94093322196363</v>
      </c>
      <c r="L317" s="102">
        <v>205.6807056869423</v>
      </c>
    </row>
    <row r="318" spans="1:12" ht="12.75" customHeight="1" x14ac:dyDescent="0.2">
      <c r="A318" s="95" t="s">
        <v>235</v>
      </c>
      <c r="B318" s="184"/>
      <c r="C318" s="36">
        <v>221.50229843209169</v>
      </c>
      <c r="D318" s="36">
        <v>219.28727544777075</v>
      </c>
      <c r="E318" s="36">
        <v>217.07225246344984</v>
      </c>
      <c r="F318" s="36">
        <v>214.85722947912893</v>
      </c>
      <c r="G318" s="36">
        <v>212.64220649480805</v>
      </c>
      <c r="H318" s="36">
        <v>210.42718351048708</v>
      </c>
      <c r="I318" s="36">
        <v>208.2121605261662</v>
      </c>
      <c r="J318" s="36">
        <v>205.99713754184529</v>
      </c>
      <c r="K318" s="36">
        <v>203.78211455752435</v>
      </c>
      <c r="L318" s="102">
        <v>201.56709157320344</v>
      </c>
    </row>
    <row r="319" spans="1:12" ht="13.5" customHeight="1" thickBot="1" x14ac:dyDescent="0.25">
      <c r="A319" s="96" t="s">
        <v>201</v>
      </c>
      <c r="B319" s="185"/>
      <c r="C319" s="103">
        <v>217.07225246344984</v>
      </c>
      <c r="D319" s="103">
        <v>214.90152993881534</v>
      </c>
      <c r="E319" s="103">
        <v>212.73080741418084</v>
      </c>
      <c r="F319" s="103">
        <v>210.56008488954635</v>
      </c>
      <c r="G319" s="103">
        <v>208.38936236491188</v>
      </c>
      <c r="H319" s="103">
        <v>206.21863984027735</v>
      </c>
      <c r="I319" s="103">
        <v>204.04791731564288</v>
      </c>
      <c r="J319" s="103">
        <v>201.87719479100838</v>
      </c>
      <c r="K319" s="103">
        <v>199.70647226637385</v>
      </c>
      <c r="L319" s="104">
        <v>197.53574974173938</v>
      </c>
    </row>
    <row r="320" spans="1:12" ht="12.75" customHeight="1" x14ac:dyDescent="0.2">
      <c r="A320" s="92" t="s">
        <v>197</v>
      </c>
      <c r="B320" s="180" t="s">
        <v>283</v>
      </c>
      <c r="C320" s="29">
        <v>273.65465399999999</v>
      </c>
      <c r="D320" s="97">
        <v>270.91810745999999</v>
      </c>
      <c r="E320" s="97">
        <v>268.18156091999998</v>
      </c>
      <c r="F320" s="97">
        <v>265.44501437999998</v>
      </c>
      <c r="G320" s="97">
        <v>262.70846783999997</v>
      </c>
      <c r="H320" s="97">
        <v>259.97192129999996</v>
      </c>
      <c r="I320" s="97">
        <v>257.23537475999996</v>
      </c>
      <c r="J320" s="97">
        <v>254.49882822000001</v>
      </c>
      <c r="K320" s="97">
        <v>251.76228168</v>
      </c>
      <c r="L320" s="98">
        <v>249.02573513999999</v>
      </c>
    </row>
    <row r="321" spans="1:12" ht="12.75" customHeight="1" x14ac:dyDescent="0.2">
      <c r="A321" s="95" t="s">
        <v>232</v>
      </c>
      <c r="B321" s="181"/>
      <c r="C321" s="60">
        <v>268.18156091999998</v>
      </c>
      <c r="D321" s="60">
        <v>265.49974531079999</v>
      </c>
      <c r="E321" s="60">
        <v>262.81792970159995</v>
      </c>
      <c r="F321" s="60">
        <v>260.13611409239996</v>
      </c>
      <c r="G321" s="60">
        <v>257.45429848319998</v>
      </c>
      <c r="H321" s="60">
        <v>254.77248287399996</v>
      </c>
      <c r="I321" s="60">
        <v>252.09066726479995</v>
      </c>
      <c r="J321" s="60">
        <v>249.40885165559999</v>
      </c>
      <c r="K321" s="60">
        <v>246.7270360464</v>
      </c>
      <c r="L321" s="99">
        <v>244.04522043719999</v>
      </c>
    </row>
    <row r="322" spans="1:12" ht="12.75" customHeight="1" x14ac:dyDescent="0.2">
      <c r="A322" s="95" t="s">
        <v>233</v>
      </c>
      <c r="B322" s="181"/>
      <c r="C322" s="60">
        <v>262.81792970159995</v>
      </c>
      <c r="D322" s="60">
        <v>260.189750404584</v>
      </c>
      <c r="E322" s="60">
        <v>257.56157110756794</v>
      </c>
      <c r="F322" s="60">
        <v>254.93339181055197</v>
      </c>
      <c r="G322" s="60">
        <v>252.30521251353596</v>
      </c>
      <c r="H322" s="60">
        <v>249.67703321651996</v>
      </c>
      <c r="I322" s="60">
        <v>247.04885391950396</v>
      </c>
      <c r="J322" s="60">
        <v>244.42067462248798</v>
      </c>
      <c r="K322" s="60">
        <v>241.792495325472</v>
      </c>
      <c r="L322" s="99">
        <v>239.16431602845597</v>
      </c>
    </row>
    <row r="323" spans="1:12" ht="12.75" customHeight="1" x14ac:dyDescent="0.2">
      <c r="A323" s="95" t="s">
        <v>234</v>
      </c>
      <c r="B323" s="181"/>
      <c r="C323" s="60">
        <v>257.56157110756794</v>
      </c>
      <c r="D323" s="60">
        <v>254.98595539649233</v>
      </c>
      <c r="E323" s="60">
        <v>252.41033968541657</v>
      </c>
      <c r="F323" s="60">
        <v>249.83472397434093</v>
      </c>
      <c r="G323" s="60">
        <v>247.25910826326523</v>
      </c>
      <c r="H323" s="60">
        <v>244.68349255218956</v>
      </c>
      <c r="I323" s="60">
        <v>242.10787684111386</v>
      </c>
      <c r="J323" s="60">
        <v>239.53226113003822</v>
      </c>
      <c r="K323" s="60">
        <v>236.95664541896255</v>
      </c>
      <c r="L323" s="99">
        <v>234.38102970788685</v>
      </c>
    </row>
    <row r="324" spans="1:12" ht="12.75" customHeight="1" x14ac:dyDescent="0.2">
      <c r="A324" s="95" t="s">
        <v>235</v>
      </c>
      <c r="B324" s="181"/>
      <c r="C324" s="60">
        <v>252.41033968541657</v>
      </c>
      <c r="D324" s="60">
        <v>249.88623628856249</v>
      </c>
      <c r="E324" s="60">
        <v>247.36213289170823</v>
      </c>
      <c r="F324" s="60">
        <v>244.83802949485411</v>
      </c>
      <c r="G324" s="60">
        <v>242.31392609799991</v>
      </c>
      <c r="H324" s="60">
        <v>239.78982270114577</v>
      </c>
      <c r="I324" s="60">
        <v>237.26571930429159</v>
      </c>
      <c r="J324" s="60">
        <v>234.74161590743745</v>
      </c>
      <c r="K324" s="60">
        <v>232.2175125105833</v>
      </c>
      <c r="L324" s="99">
        <v>229.6934091137291</v>
      </c>
    </row>
    <row r="325" spans="1:12" ht="13.5" customHeight="1" thickBot="1" x14ac:dyDescent="0.25">
      <c r="A325" s="96" t="s">
        <v>201</v>
      </c>
      <c r="B325" s="182"/>
      <c r="C325" s="100">
        <v>247.36213289170823</v>
      </c>
      <c r="D325" s="100">
        <v>244.88851156279122</v>
      </c>
      <c r="E325" s="100">
        <v>242.41489023387405</v>
      </c>
      <c r="F325" s="100">
        <v>239.94126890495701</v>
      </c>
      <c r="G325" s="100">
        <v>237.46764757603989</v>
      </c>
      <c r="H325" s="100">
        <v>234.99402624712286</v>
      </c>
      <c r="I325" s="100">
        <v>232.52040491820577</v>
      </c>
      <c r="J325" s="100">
        <v>230.04678358928871</v>
      </c>
      <c r="K325" s="100">
        <v>227.57316226037165</v>
      </c>
      <c r="L325" s="101">
        <v>225.09954093145453</v>
      </c>
    </row>
    <row r="326" spans="1:12" ht="12.75" customHeight="1" x14ac:dyDescent="0.2">
      <c r="A326" s="92" t="s">
        <v>197</v>
      </c>
      <c r="B326" s="183" t="s">
        <v>284</v>
      </c>
      <c r="C326" s="36">
        <v>307.16409479999999</v>
      </c>
      <c r="D326" s="93">
        <v>304.09245385200001</v>
      </c>
      <c r="E326" s="93">
        <v>301.02081290399997</v>
      </c>
      <c r="F326" s="93">
        <v>297.94917195599999</v>
      </c>
      <c r="G326" s="93">
        <v>294.87753100799995</v>
      </c>
      <c r="H326" s="93">
        <v>291.80589005999997</v>
      </c>
      <c r="I326" s="93">
        <v>288.73424911199999</v>
      </c>
      <c r="J326" s="93">
        <v>285.66260816400001</v>
      </c>
      <c r="K326" s="93">
        <v>282.59096721600002</v>
      </c>
      <c r="L326" s="94">
        <v>279.51932626799999</v>
      </c>
    </row>
    <row r="327" spans="1:12" ht="12.75" customHeight="1" x14ac:dyDescent="0.2">
      <c r="A327" s="95" t="s">
        <v>232</v>
      </c>
      <c r="B327" s="184"/>
      <c r="C327" s="36">
        <v>301.02081290399997</v>
      </c>
      <c r="D327" s="36">
        <v>298.01060477495997</v>
      </c>
      <c r="E327" s="36">
        <v>295.00039664591998</v>
      </c>
      <c r="F327" s="36">
        <v>291.99018851687998</v>
      </c>
      <c r="G327" s="36">
        <v>288.97998038783993</v>
      </c>
      <c r="H327" s="36">
        <v>285.96977225879994</v>
      </c>
      <c r="I327" s="36">
        <v>282.95956412976</v>
      </c>
      <c r="J327" s="36">
        <v>279.94935600072</v>
      </c>
      <c r="K327" s="36">
        <v>276.93914787168001</v>
      </c>
      <c r="L327" s="102">
        <v>273.92893974263995</v>
      </c>
    </row>
    <row r="328" spans="1:12" ht="12.75" customHeight="1" x14ac:dyDescent="0.2">
      <c r="A328" s="95" t="s">
        <v>233</v>
      </c>
      <c r="B328" s="184"/>
      <c r="C328" s="36">
        <v>295.00039664591998</v>
      </c>
      <c r="D328" s="36">
        <v>292.05039267946074</v>
      </c>
      <c r="E328" s="36">
        <v>289.10038871300156</v>
      </c>
      <c r="F328" s="36">
        <v>286.15038474654239</v>
      </c>
      <c r="G328" s="36">
        <v>283.20038078008315</v>
      </c>
      <c r="H328" s="36">
        <v>280.25037681362392</v>
      </c>
      <c r="I328" s="36">
        <v>277.30037284716479</v>
      </c>
      <c r="J328" s="36">
        <v>274.35036888070562</v>
      </c>
      <c r="K328" s="36">
        <v>271.40036491424638</v>
      </c>
      <c r="L328" s="102">
        <v>268.45036094778715</v>
      </c>
    </row>
    <row r="329" spans="1:12" ht="12.75" customHeight="1" x14ac:dyDescent="0.2">
      <c r="A329" s="95" t="s">
        <v>234</v>
      </c>
      <c r="B329" s="184"/>
      <c r="C329" s="36">
        <v>289.10038871300156</v>
      </c>
      <c r="D329" s="36">
        <v>286.2093848258715</v>
      </c>
      <c r="E329" s="36">
        <v>283.31838093874154</v>
      </c>
      <c r="F329" s="36">
        <v>280.42737705161153</v>
      </c>
      <c r="G329" s="36">
        <v>277.53637316448146</v>
      </c>
      <c r="H329" s="36">
        <v>274.64536927735145</v>
      </c>
      <c r="I329" s="36">
        <v>271.75436539022149</v>
      </c>
      <c r="J329" s="36">
        <v>268.86336150309148</v>
      </c>
      <c r="K329" s="36">
        <v>265.97235761596147</v>
      </c>
      <c r="L329" s="102">
        <v>263.0813537288314</v>
      </c>
    </row>
    <row r="330" spans="1:12" ht="12.75" customHeight="1" x14ac:dyDescent="0.2">
      <c r="A330" s="95" t="s">
        <v>235</v>
      </c>
      <c r="B330" s="184"/>
      <c r="C330" s="36">
        <v>283.31838093874154</v>
      </c>
      <c r="D330" s="36">
        <v>280.48519712935405</v>
      </c>
      <c r="E330" s="36">
        <v>277.65201331996673</v>
      </c>
      <c r="F330" s="36">
        <v>274.81882951057929</v>
      </c>
      <c r="G330" s="36">
        <v>271.9856457011918</v>
      </c>
      <c r="H330" s="36">
        <v>269.15246189180442</v>
      </c>
      <c r="I330" s="36">
        <v>266.31927808241704</v>
      </c>
      <c r="J330" s="36">
        <v>263.48609427302966</v>
      </c>
      <c r="K330" s="36">
        <v>260.65291046364223</v>
      </c>
      <c r="L330" s="102">
        <v>257.81972665425479</v>
      </c>
    </row>
    <row r="331" spans="1:12" ht="13.5" customHeight="1" thickBot="1" x14ac:dyDescent="0.25">
      <c r="A331" s="96" t="s">
        <v>201</v>
      </c>
      <c r="B331" s="185"/>
      <c r="C331" s="103">
        <v>277.65201331996673</v>
      </c>
      <c r="D331" s="103">
        <v>274.87549318676696</v>
      </c>
      <c r="E331" s="103">
        <v>272.09897305356736</v>
      </c>
      <c r="F331" s="103">
        <v>269.32245292036771</v>
      </c>
      <c r="G331" s="103">
        <v>266.54593278716794</v>
      </c>
      <c r="H331" s="103">
        <v>263.76941265396835</v>
      </c>
      <c r="I331" s="103">
        <v>260.99289252076869</v>
      </c>
      <c r="J331" s="103">
        <v>258.21637238756904</v>
      </c>
      <c r="K331" s="103">
        <v>255.43985225436938</v>
      </c>
      <c r="L331" s="104">
        <v>252.6633321211697</v>
      </c>
    </row>
    <row r="332" spans="1:12" ht="35.1" customHeight="1" thickBot="1" x14ac:dyDescent="0.25">
      <c r="A332" s="186" t="s">
        <v>285</v>
      </c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</row>
    <row r="333" spans="1:12" ht="12.75" customHeight="1" x14ac:dyDescent="0.2">
      <c r="A333" s="92" t="s">
        <v>197</v>
      </c>
      <c r="B333" s="183" t="s">
        <v>286</v>
      </c>
      <c r="C333" s="36">
        <v>135.61574999999999</v>
      </c>
      <c r="D333" s="93">
        <v>134.2595925</v>
      </c>
      <c r="E333" s="93">
        <v>132.903435</v>
      </c>
      <c r="F333" s="93">
        <v>131.54727749999998</v>
      </c>
      <c r="G333" s="93">
        <v>130.19111999999998</v>
      </c>
      <c r="H333" s="93">
        <v>128.83496249999999</v>
      </c>
      <c r="I333" s="93">
        <v>127.47880499999998</v>
      </c>
      <c r="J333" s="93">
        <v>126.1226475</v>
      </c>
      <c r="K333" s="93">
        <v>124.76649</v>
      </c>
      <c r="L333" s="94">
        <v>123.4103325</v>
      </c>
    </row>
    <row r="334" spans="1:12" ht="12.75" customHeight="1" x14ac:dyDescent="0.2">
      <c r="A334" s="95" t="s">
        <v>232</v>
      </c>
      <c r="B334" s="184"/>
      <c r="C334" s="36">
        <v>132.903435</v>
      </c>
      <c r="D334" s="36">
        <v>131.57440065</v>
      </c>
      <c r="E334" s="36">
        <v>130.2453663</v>
      </c>
      <c r="F334" s="36">
        <v>128.91633194999997</v>
      </c>
      <c r="G334" s="36">
        <v>127.58729759999999</v>
      </c>
      <c r="H334" s="36">
        <v>126.25826324999998</v>
      </c>
      <c r="I334" s="36">
        <v>124.92922889999998</v>
      </c>
      <c r="J334" s="36">
        <v>123.60019455</v>
      </c>
      <c r="K334" s="36">
        <v>122.2711602</v>
      </c>
      <c r="L334" s="102">
        <v>120.94212585</v>
      </c>
    </row>
    <row r="335" spans="1:12" ht="12.75" customHeight="1" x14ac:dyDescent="0.2">
      <c r="A335" s="95" t="s">
        <v>233</v>
      </c>
      <c r="B335" s="184"/>
      <c r="C335" s="36">
        <v>130.2453663</v>
      </c>
      <c r="D335" s="36">
        <v>128.94291263700001</v>
      </c>
      <c r="E335" s="36">
        <v>127.640458974</v>
      </c>
      <c r="F335" s="36">
        <v>126.33800531099997</v>
      </c>
      <c r="G335" s="36">
        <v>125.03555164799998</v>
      </c>
      <c r="H335" s="36">
        <v>123.73309798499999</v>
      </c>
      <c r="I335" s="36">
        <v>122.43064432199998</v>
      </c>
      <c r="J335" s="36">
        <v>121.128190659</v>
      </c>
      <c r="K335" s="36">
        <v>119.82573699599999</v>
      </c>
      <c r="L335" s="102">
        <v>118.52328333299999</v>
      </c>
    </row>
    <row r="336" spans="1:12" ht="12.75" customHeight="1" x14ac:dyDescent="0.2">
      <c r="A336" s="95" t="s">
        <v>234</v>
      </c>
      <c r="B336" s="184"/>
      <c r="C336" s="36">
        <v>127.640458974</v>
      </c>
      <c r="D336" s="36">
        <v>126.36405438426</v>
      </c>
      <c r="E336" s="36">
        <v>125.08764979451999</v>
      </c>
      <c r="F336" s="36">
        <v>123.81124520477998</v>
      </c>
      <c r="G336" s="36">
        <v>122.53484061503998</v>
      </c>
      <c r="H336" s="36">
        <v>121.25843602529999</v>
      </c>
      <c r="I336" s="36">
        <v>119.98203143555997</v>
      </c>
      <c r="J336" s="36">
        <v>118.70562684581999</v>
      </c>
      <c r="K336" s="36">
        <v>117.42922225607998</v>
      </c>
      <c r="L336" s="102">
        <v>116.15281766634</v>
      </c>
    </row>
    <row r="337" spans="1:12" ht="12.75" customHeight="1" x14ac:dyDescent="0.2">
      <c r="A337" s="95" t="s">
        <v>235</v>
      </c>
      <c r="B337" s="184"/>
      <c r="C337" s="36">
        <v>125.08764979451999</v>
      </c>
      <c r="D337" s="36">
        <v>123.8367732965748</v>
      </c>
      <c r="E337" s="36">
        <v>122.58589679862959</v>
      </c>
      <c r="F337" s="36">
        <v>121.33502030068438</v>
      </c>
      <c r="G337" s="36">
        <v>120.08414380273918</v>
      </c>
      <c r="H337" s="36">
        <v>118.83326730479398</v>
      </c>
      <c r="I337" s="36">
        <v>117.58239080684878</v>
      </c>
      <c r="J337" s="36">
        <v>116.33151430890359</v>
      </c>
      <c r="K337" s="36">
        <v>115.08063781095838</v>
      </c>
      <c r="L337" s="102">
        <v>113.82976131301319</v>
      </c>
    </row>
    <row r="338" spans="1:12" ht="13.5" customHeight="1" thickBot="1" x14ac:dyDescent="0.25">
      <c r="A338" s="96" t="s">
        <v>201</v>
      </c>
      <c r="B338" s="185"/>
      <c r="C338" s="103">
        <v>122.58589679862959</v>
      </c>
      <c r="D338" s="103">
        <v>121.36003783064331</v>
      </c>
      <c r="E338" s="103">
        <v>120.134178862657</v>
      </c>
      <c r="F338" s="103">
        <v>118.90831989467068</v>
      </c>
      <c r="G338" s="103">
        <v>117.68246092668439</v>
      </c>
      <c r="H338" s="103">
        <v>116.4566019586981</v>
      </c>
      <c r="I338" s="103">
        <v>115.2307429907118</v>
      </c>
      <c r="J338" s="103">
        <v>114.00488402272552</v>
      </c>
      <c r="K338" s="103">
        <v>112.77902505473921</v>
      </c>
      <c r="L338" s="104">
        <v>111.55316608675292</v>
      </c>
    </row>
    <row r="339" spans="1:12" ht="12.75" customHeight="1" x14ac:dyDescent="0.2">
      <c r="A339" s="92" t="s">
        <v>197</v>
      </c>
      <c r="B339" s="180" t="s">
        <v>287</v>
      </c>
      <c r="C339" s="29">
        <v>196.24834079999999</v>
      </c>
      <c r="D339" s="97">
        <v>194.285857392</v>
      </c>
      <c r="E339" s="97">
        <v>192.323373984</v>
      </c>
      <c r="F339" s="97">
        <v>190.360890576</v>
      </c>
      <c r="G339" s="97">
        <v>188.39840716799998</v>
      </c>
      <c r="H339" s="97">
        <v>186.43592375999998</v>
      </c>
      <c r="I339" s="97">
        <v>184.47344035199998</v>
      </c>
      <c r="J339" s="97">
        <v>182.51095694400001</v>
      </c>
      <c r="K339" s="97">
        <v>180.54847353599999</v>
      </c>
      <c r="L339" s="98">
        <v>178.58599012799999</v>
      </c>
    </row>
    <row r="340" spans="1:12" ht="12.75" customHeight="1" x14ac:dyDescent="0.2">
      <c r="A340" s="95" t="s">
        <v>232</v>
      </c>
      <c r="B340" s="181"/>
      <c r="C340" s="60">
        <v>192.323373984</v>
      </c>
      <c r="D340" s="60">
        <v>190.40014024415999</v>
      </c>
      <c r="E340" s="60">
        <v>188.47690650432</v>
      </c>
      <c r="F340" s="60">
        <v>186.55367276448001</v>
      </c>
      <c r="G340" s="60">
        <v>184.63043902463997</v>
      </c>
      <c r="H340" s="60">
        <v>182.70720528479998</v>
      </c>
      <c r="I340" s="60">
        <v>180.78397154495997</v>
      </c>
      <c r="J340" s="60">
        <v>178.86073780512001</v>
      </c>
      <c r="K340" s="60">
        <v>176.93750406528</v>
      </c>
      <c r="L340" s="99">
        <v>175.01427032543998</v>
      </c>
    </row>
    <row r="341" spans="1:12" ht="12.75" customHeight="1" x14ac:dyDescent="0.2">
      <c r="A341" s="95" t="s">
        <v>233</v>
      </c>
      <c r="B341" s="181"/>
      <c r="C341" s="60">
        <v>188.47690650432</v>
      </c>
      <c r="D341" s="60">
        <v>186.59213743927677</v>
      </c>
      <c r="E341" s="60">
        <v>184.7073683742336</v>
      </c>
      <c r="F341" s="60">
        <v>182.82259930919042</v>
      </c>
      <c r="G341" s="60">
        <v>180.93783024414716</v>
      </c>
      <c r="H341" s="60">
        <v>179.05306117910399</v>
      </c>
      <c r="I341" s="60">
        <v>177.16829211406076</v>
      </c>
      <c r="J341" s="60">
        <v>175.28352304901762</v>
      </c>
      <c r="K341" s="60">
        <v>173.39875398397439</v>
      </c>
      <c r="L341" s="99">
        <v>171.51398491893119</v>
      </c>
    </row>
    <row r="342" spans="1:12" ht="12.75" customHeight="1" x14ac:dyDescent="0.2">
      <c r="A342" s="95" t="s">
        <v>234</v>
      </c>
      <c r="B342" s="181"/>
      <c r="C342" s="60">
        <v>184.7073683742336</v>
      </c>
      <c r="D342" s="60">
        <v>182.86029469049123</v>
      </c>
      <c r="E342" s="60">
        <v>181.01322100674892</v>
      </c>
      <c r="F342" s="60">
        <v>179.16614732300661</v>
      </c>
      <c r="G342" s="60">
        <v>177.31907363926422</v>
      </c>
      <c r="H342" s="60">
        <v>175.47199995552191</v>
      </c>
      <c r="I342" s="60">
        <v>173.62492627177954</v>
      </c>
      <c r="J342" s="60">
        <v>171.77785258803726</v>
      </c>
      <c r="K342" s="60">
        <v>169.9307789042949</v>
      </c>
      <c r="L342" s="99">
        <v>168.08370522055256</v>
      </c>
    </row>
    <row r="343" spans="1:12" ht="12.75" customHeight="1" x14ac:dyDescent="0.2">
      <c r="A343" s="95" t="s">
        <v>235</v>
      </c>
      <c r="B343" s="181"/>
      <c r="C343" s="60">
        <v>181.01322100674892</v>
      </c>
      <c r="D343" s="60">
        <v>179.20308879668141</v>
      </c>
      <c r="E343" s="60">
        <v>177.39295658661393</v>
      </c>
      <c r="F343" s="60">
        <v>175.58282437654648</v>
      </c>
      <c r="G343" s="60">
        <v>173.77269216647892</v>
      </c>
      <c r="H343" s="60">
        <v>171.96255995641147</v>
      </c>
      <c r="I343" s="60">
        <v>170.15242774634396</v>
      </c>
      <c r="J343" s="60">
        <v>168.34229553627651</v>
      </c>
      <c r="K343" s="60">
        <v>166.532163326209</v>
      </c>
      <c r="L343" s="99">
        <v>164.72203111614149</v>
      </c>
    </row>
    <row r="344" spans="1:12" ht="13.5" customHeight="1" thickBot="1" x14ac:dyDescent="0.25">
      <c r="A344" s="96" t="s">
        <v>201</v>
      </c>
      <c r="B344" s="182"/>
      <c r="C344" s="100">
        <v>177.39295658661393</v>
      </c>
      <c r="D344" s="100">
        <v>175.61902702074778</v>
      </c>
      <c r="E344" s="100">
        <v>173.84509745488165</v>
      </c>
      <c r="F344" s="100">
        <v>172.07116788901556</v>
      </c>
      <c r="G344" s="100">
        <v>170.29723832314934</v>
      </c>
      <c r="H344" s="100">
        <v>168.52330875728325</v>
      </c>
      <c r="I344" s="100">
        <v>166.74937919141709</v>
      </c>
      <c r="J344" s="100">
        <v>164.97544962555097</v>
      </c>
      <c r="K344" s="100">
        <v>163.20152005968481</v>
      </c>
      <c r="L344" s="101">
        <v>161.42759049381866</v>
      </c>
    </row>
    <row r="345" spans="1:12" ht="12.75" customHeight="1" x14ac:dyDescent="0.2">
      <c r="A345" s="92" t="s">
        <v>197</v>
      </c>
      <c r="B345" s="183" t="s">
        <v>288</v>
      </c>
      <c r="C345" s="36">
        <v>229.75778159999999</v>
      </c>
      <c r="D345" s="93">
        <v>227.46020378399999</v>
      </c>
      <c r="E345" s="93">
        <v>225.16262596799999</v>
      </c>
      <c r="F345" s="93">
        <v>222.86504815199999</v>
      </c>
      <c r="G345" s="93">
        <v>220.56747033599999</v>
      </c>
      <c r="H345" s="93">
        <v>218.26989251999998</v>
      </c>
      <c r="I345" s="93">
        <v>215.97231470399998</v>
      </c>
      <c r="J345" s="93">
        <v>213.67473688800001</v>
      </c>
      <c r="K345" s="93">
        <v>211.37715907199998</v>
      </c>
      <c r="L345" s="94">
        <v>209.07958125599998</v>
      </c>
    </row>
    <row r="346" spans="1:12" ht="12.75" customHeight="1" x14ac:dyDescent="0.2">
      <c r="A346" s="95" t="s">
        <v>232</v>
      </c>
      <c r="B346" s="184"/>
      <c r="C346" s="36">
        <v>225.16262596799999</v>
      </c>
      <c r="D346" s="36">
        <v>222.91099970831999</v>
      </c>
      <c r="E346" s="36">
        <v>220.65937344863997</v>
      </c>
      <c r="F346" s="36">
        <v>218.40774718895997</v>
      </c>
      <c r="G346" s="36">
        <v>216.15612092927998</v>
      </c>
      <c r="H346" s="36">
        <v>213.90449466959998</v>
      </c>
      <c r="I346" s="36">
        <v>211.65286840991999</v>
      </c>
      <c r="J346" s="36">
        <v>209.40124215023999</v>
      </c>
      <c r="K346" s="36">
        <v>207.14961589055997</v>
      </c>
      <c r="L346" s="102">
        <v>204.89798963087998</v>
      </c>
    </row>
    <row r="347" spans="1:12" ht="12.75" customHeight="1" x14ac:dyDescent="0.2">
      <c r="A347" s="95" t="s">
        <v>233</v>
      </c>
      <c r="B347" s="184"/>
      <c r="C347" s="36">
        <v>220.65937344863997</v>
      </c>
      <c r="D347" s="36">
        <v>218.45277971415359</v>
      </c>
      <c r="E347" s="36">
        <v>216.24618597966716</v>
      </c>
      <c r="F347" s="36">
        <v>214.03959224518076</v>
      </c>
      <c r="G347" s="36">
        <v>211.83299851069438</v>
      </c>
      <c r="H347" s="36">
        <v>209.62640477620798</v>
      </c>
      <c r="I347" s="36">
        <v>207.41981104172157</v>
      </c>
      <c r="J347" s="36">
        <v>205.2132173072352</v>
      </c>
      <c r="K347" s="36">
        <v>203.00662357274877</v>
      </c>
      <c r="L347" s="102">
        <v>200.80002983826236</v>
      </c>
    </row>
    <row r="348" spans="1:12" ht="12.75" customHeight="1" x14ac:dyDescent="0.2">
      <c r="A348" s="95" t="s">
        <v>234</v>
      </c>
      <c r="B348" s="184"/>
      <c r="C348" s="36">
        <v>216.24618597966716</v>
      </c>
      <c r="D348" s="36">
        <v>214.08372411987051</v>
      </c>
      <c r="E348" s="36">
        <v>211.9212622600738</v>
      </c>
      <c r="F348" s="36">
        <v>209.75880040027712</v>
      </c>
      <c r="G348" s="36">
        <v>207.5963385404805</v>
      </c>
      <c r="H348" s="36">
        <v>205.43387668068382</v>
      </c>
      <c r="I348" s="36">
        <v>203.27141482088714</v>
      </c>
      <c r="J348" s="36">
        <v>201.10895296109049</v>
      </c>
      <c r="K348" s="36">
        <v>198.94649110129379</v>
      </c>
      <c r="L348" s="102">
        <v>196.78402924149711</v>
      </c>
    </row>
    <row r="349" spans="1:12" ht="12.75" customHeight="1" x14ac:dyDescent="0.2">
      <c r="A349" s="95" t="s">
        <v>235</v>
      </c>
      <c r="B349" s="184"/>
      <c r="C349" s="36">
        <v>211.9212622600738</v>
      </c>
      <c r="D349" s="36">
        <v>209.80204963747309</v>
      </c>
      <c r="E349" s="36">
        <v>207.68283701487232</v>
      </c>
      <c r="F349" s="36">
        <v>205.56362439227158</v>
      </c>
      <c r="G349" s="36">
        <v>203.44441176967089</v>
      </c>
      <c r="H349" s="36">
        <v>201.32519914707015</v>
      </c>
      <c r="I349" s="36">
        <v>199.20598652446941</v>
      </c>
      <c r="J349" s="36">
        <v>197.08677390186867</v>
      </c>
      <c r="K349" s="36">
        <v>194.9675612792679</v>
      </c>
      <c r="L349" s="102">
        <v>192.84834865666716</v>
      </c>
    </row>
    <row r="350" spans="1:12" ht="13.5" customHeight="1" thickBot="1" x14ac:dyDescent="0.25">
      <c r="A350" s="96" t="s">
        <v>201</v>
      </c>
      <c r="B350" s="185"/>
      <c r="C350" s="103">
        <v>207.68283701487232</v>
      </c>
      <c r="D350" s="103">
        <v>205.60600864472363</v>
      </c>
      <c r="E350" s="103">
        <v>203.52918027457486</v>
      </c>
      <c r="F350" s="103">
        <v>201.45235190442614</v>
      </c>
      <c r="G350" s="103">
        <v>199.37552353427748</v>
      </c>
      <c r="H350" s="103">
        <v>197.29869516412873</v>
      </c>
      <c r="I350" s="103">
        <v>195.22186679398001</v>
      </c>
      <c r="J350" s="103">
        <v>193.14503842383129</v>
      </c>
      <c r="K350" s="103">
        <v>191.06821005368255</v>
      </c>
      <c r="L350" s="104">
        <v>188.9913816835338</v>
      </c>
    </row>
    <row r="351" spans="1:12" ht="12.75" customHeight="1" x14ac:dyDescent="0.2">
      <c r="A351" s="92" t="s">
        <v>197</v>
      </c>
      <c r="B351" s="180" t="s">
        <v>289</v>
      </c>
      <c r="C351" s="29">
        <v>263.26722239999998</v>
      </c>
      <c r="D351" s="97">
        <v>260.634550176</v>
      </c>
      <c r="E351" s="97">
        <v>258.00187795199997</v>
      </c>
      <c r="F351" s="97">
        <v>255.36920572799997</v>
      </c>
      <c r="G351" s="97">
        <v>252.73653350399996</v>
      </c>
      <c r="H351" s="97">
        <v>250.10386127999996</v>
      </c>
      <c r="I351" s="97">
        <v>247.47118905599996</v>
      </c>
      <c r="J351" s="97">
        <v>244.83851683199998</v>
      </c>
      <c r="K351" s="97">
        <v>242.20584460799998</v>
      </c>
      <c r="L351" s="98">
        <v>239.573172384</v>
      </c>
    </row>
    <row r="352" spans="1:12" ht="12.75" customHeight="1" x14ac:dyDescent="0.2">
      <c r="A352" s="95" t="s">
        <v>232</v>
      </c>
      <c r="B352" s="181"/>
      <c r="C352" s="60">
        <v>258.00187795199997</v>
      </c>
      <c r="D352" s="60">
        <v>255.42185917248</v>
      </c>
      <c r="E352" s="60">
        <v>252.84184039295997</v>
      </c>
      <c r="F352" s="60">
        <v>250.26182161343996</v>
      </c>
      <c r="G352" s="60">
        <v>247.68180283391996</v>
      </c>
      <c r="H352" s="60">
        <v>245.10178405439996</v>
      </c>
      <c r="I352" s="60">
        <v>242.52176527487995</v>
      </c>
      <c r="J352" s="60">
        <v>239.94174649535998</v>
      </c>
      <c r="K352" s="60">
        <v>237.36172771583998</v>
      </c>
      <c r="L352" s="99">
        <v>234.78170893632</v>
      </c>
    </row>
    <row r="353" spans="1:12" ht="12.75" customHeight="1" x14ac:dyDescent="0.2">
      <c r="A353" s="95" t="s">
        <v>233</v>
      </c>
      <c r="B353" s="181"/>
      <c r="C353" s="60">
        <v>252.84184039295997</v>
      </c>
      <c r="D353" s="60">
        <v>250.31342198903039</v>
      </c>
      <c r="E353" s="60">
        <v>247.78500358510075</v>
      </c>
      <c r="F353" s="60">
        <v>245.25658518117115</v>
      </c>
      <c r="G353" s="60">
        <v>242.72816677724157</v>
      </c>
      <c r="H353" s="60">
        <v>240.19974837331196</v>
      </c>
      <c r="I353" s="60">
        <v>237.67132996938236</v>
      </c>
      <c r="J353" s="60">
        <v>235.14291156545278</v>
      </c>
      <c r="K353" s="60">
        <v>232.61449316152317</v>
      </c>
      <c r="L353" s="99">
        <v>230.08607475759359</v>
      </c>
    </row>
    <row r="354" spans="1:12" ht="12.75" customHeight="1" x14ac:dyDescent="0.2">
      <c r="A354" s="95" t="s">
        <v>234</v>
      </c>
      <c r="B354" s="181"/>
      <c r="C354" s="60">
        <v>247.78500358510075</v>
      </c>
      <c r="D354" s="60">
        <v>245.30715354924979</v>
      </c>
      <c r="E354" s="60">
        <v>242.82930351339874</v>
      </c>
      <c r="F354" s="60">
        <v>240.35145347754772</v>
      </c>
      <c r="G354" s="60">
        <v>237.87360344169673</v>
      </c>
      <c r="H354" s="60">
        <v>235.39575340584571</v>
      </c>
      <c r="I354" s="60">
        <v>232.91790336999472</v>
      </c>
      <c r="J354" s="60">
        <v>230.44005333414373</v>
      </c>
      <c r="K354" s="60">
        <v>227.96220329829271</v>
      </c>
      <c r="L354" s="99">
        <v>225.48435326244172</v>
      </c>
    </row>
    <row r="355" spans="1:12" ht="12.75" customHeight="1" x14ac:dyDescent="0.2">
      <c r="A355" s="95" t="s">
        <v>235</v>
      </c>
      <c r="B355" s="181"/>
      <c r="C355" s="60">
        <v>242.82930351339874</v>
      </c>
      <c r="D355" s="60">
        <v>240.40101047826479</v>
      </c>
      <c r="E355" s="60">
        <v>237.97271744313076</v>
      </c>
      <c r="F355" s="60">
        <v>235.54442440799676</v>
      </c>
      <c r="G355" s="60">
        <v>233.11613137286278</v>
      </c>
      <c r="H355" s="60">
        <v>230.68783833772878</v>
      </c>
      <c r="I355" s="60">
        <v>228.25954530259483</v>
      </c>
      <c r="J355" s="60">
        <v>225.83125226746085</v>
      </c>
      <c r="K355" s="60">
        <v>223.40295923232685</v>
      </c>
      <c r="L355" s="99">
        <v>220.97466619719287</v>
      </c>
    </row>
    <row r="356" spans="1:12" ht="13.5" customHeight="1" thickBot="1" x14ac:dyDescent="0.25">
      <c r="A356" s="96" t="s">
        <v>201</v>
      </c>
      <c r="B356" s="182"/>
      <c r="C356" s="100">
        <v>237.97271744313076</v>
      </c>
      <c r="D356" s="100">
        <v>235.59299026869948</v>
      </c>
      <c r="E356" s="100">
        <v>233.21326309426814</v>
      </c>
      <c r="F356" s="100">
        <v>230.83353591983681</v>
      </c>
      <c r="G356" s="100">
        <v>228.45380874540552</v>
      </c>
      <c r="H356" s="100">
        <v>226.07408157097419</v>
      </c>
      <c r="I356" s="100">
        <v>223.69435439654293</v>
      </c>
      <c r="J356" s="100">
        <v>221.31462722211162</v>
      </c>
      <c r="K356" s="100">
        <v>218.93490004768032</v>
      </c>
      <c r="L356" s="101">
        <v>216.55517287324901</v>
      </c>
    </row>
    <row r="357" spans="1:12" ht="12.75" customHeight="1" x14ac:dyDescent="0.2">
      <c r="A357" s="92" t="s">
        <v>197</v>
      </c>
      <c r="B357" s="183" t="s">
        <v>290</v>
      </c>
      <c r="C357" s="36">
        <v>296.77666319999997</v>
      </c>
      <c r="D357" s="93">
        <v>293.80889656799997</v>
      </c>
      <c r="E357" s="93">
        <v>290.84112993599996</v>
      </c>
      <c r="F357" s="93">
        <v>287.87336330399995</v>
      </c>
      <c r="G357" s="93">
        <v>284.90559667199994</v>
      </c>
      <c r="H357" s="93">
        <v>281.93783003999994</v>
      </c>
      <c r="I357" s="93">
        <v>278.97006340799999</v>
      </c>
      <c r="J357" s="93">
        <v>276.00229677599998</v>
      </c>
      <c r="K357" s="93">
        <v>273.03453014399997</v>
      </c>
      <c r="L357" s="94">
        <v>270.06676351199997</v>
      </c>
    </row>
    <row r="358" spans="1:12" ht="12.75" customHeight="1" x14ac:dyDescent="0.2">
      <c r="A358" s="95" t="s">
        <v>232</v>
      </c>
      <c r="B358" s="184"/>
      <c r="C358" s="36">
        <v>290.84112993599996</v>
      </c>
      <c r="D358" s="36">
        <v>287.93271863663995</v>
      </c>
      <c r="E358" s="36">
        <v>285.02430733727994</v>
      </c>
      <c r="F358" s="36">
        <v>282.11589603791992</v>
      </c>
      <c r="G358" s="36">
        <v>279.20748473855991</v>
      </c>
      <c r="H358" s="36">
        <v>276.29907343919996</v>
      </c>
      <c r="I358" s="36">
        <v>273.39066213984</v>
      </c>
      <c r="J358" s="36">
        <v>270.48225084047999</v>
      </c>
      <c r="K358" s="36">
        <v>267.57383954111998</v>
      </c>
      <c r="L358" s="102">
        <v>264.66542824175997</v>
      </c>
    </row>
    <row r="359" spans="1:12" ht="12.75" customHeight="1" x14ac:dyDescent="0.2">
      <c r="A359" s="95" t="s">
        <v>233</v>
      </c>
      <c r="B359" s="184"/>
      <c r="C359" s="36">
        <v>285.02430733727994</v>
      </c>
      <c r="D359" s="36">
        <v>282.17406426390716</v>
      </c>
      <c r="E359" s="36">
        <v>279.32382119053432</v>
      </c>
      <c r="F359" s="36">
        <v>276.47357811716154</v>
      </c>
      <c r="G359" s="36">
        <v>273.6233350437887</v>
      </c>
      <c r="H359" s="36">
        <v>270.77309197041598</v>
      </c>
      <c r="I359" s="36">
        <v>267.9228488970432</v>
      </c>
      <c r="J359" s="36">
        <v>265.07260582367041</v>
      </c>
      <c r="K359" s="36">
        <v>262.22236275029758</v>
      </c>
      <c r="L359" s="102">
        <v>259.37211967692474</v>
      </c>
    </row>
    <row r="360" spans="1:12" ht="12.75" customHeight="1" x14ac:dyDescent="0.2">
      <c r="A360" s="95" t="s">
        <v>234</v>
      </c>
      <c r="B360" s="184"/>
      <c r="C360" s="36">
        <v>279.32382119053432</v>
      </c>
      <c r="D360" s="36">
        <v>276.53058297862901</v>
      </c>
      <c r="E360" s="36">
        <v>273.73734476672365</v>
      </c>
      <c r="F360" s="36">
        <v>270.94410655481829</v>
      </c>
      <c r="G360" s="36">
        <v>268.15086834291293</v>
      </c>
      <c r="H360" s="36">
        <v>265.35763013100762</v>
      </c>
      <c r="I360" s="36">
        <v>262.56439191910232</v>
      </c>
      <c r="J360" s="36">
        <v>259.77115370719702</v>
      </c>
      <c r="K360" s="36">
        <v>256.9779154952916</v>
      </c>
      <c r="L360" s="102">
        <v>254.18467728338624</v>
      </c>
    </row>
    <row r="361" spans="1:12" ht="12.75" customHeight="1" x14ac:dyDescent="0.2">
      <c r="A361" s="95" t="s">
        <v>235</v>
      </c>
      <c r="B361" s="184"/>
      <c r="C361" s="36">
        <v>273.73734476672365</v>
      </c>
      <c r="D361" s="36">
        <v>270.99997131905644</v>
      </c>
      <c r="E361" s="36">
        <v>268.26259787138918</v>
      </c>
      <c r="F361" s="36">
        <v>265.52522442372191</v>
      </c>
      <c r="G361" s="36">
        <v>262.78785097605464</v>
      </c>
      <c r="H361" s="36">
        <v>260.05047752838749</v>
      </c>
      <c r="I361" s="36">
        <v>257.31310408072028</v>
      </c>
      <c r="J361" s="36">
        <v>254.57573063305307</v>
      </c>
      <c r="K361" s="36">
        <v>251.83835718538577</v>
      </c>
      <c r="L361" s="102">
        <v>249.10098373771851</v>
      </c>
    </row>
    <row r="362" spans="1:12" ht="13.5" customHeight="1" thickBot="1" x14ac:dyDescent="0.25">
      <c r="A362" s="96" t="s">
        <v>201</v>
      </c>
      <c r="B362" s="185"/>
      <c r="C362" s="103">
        <v>268.26259787138918</v>
      </c>
      <c r="D362" s="103">
        <v>265.5799718926753</v>
      </c>
      <c r="E362" s="103">
        <v>262.89734591396137</v>
      </c>
      <c r="F362" s="103">
        <v>260.21471993524744</v>
      </c>
      <c r="G362" s="103">
        <v>257.53209395653357</v>
      </c>
      <c r="H362" s="103">
        <v>254.84946797781973</v>
      </c>
      <c r="I362" s="103">
        <v>252.16684199910586</v>
      </c>
      <c r="J362" s="103">
        <v>249.48421602039201</v>
      </c>
      <c r="K362" s="103">
        <v>246.80159004167805</v>
      </c>
      <c r="L362" s="104">
        <v>244.11896406296412</v>
      </c>
    </row>
    <row r="363" spans="1:12" ht="12.75" customHeight="1" x14ac:dyDescent="0.2">
      <c r="A363" s="92" t="s">
        <v>197</v>
      </c>
      <c r="B363" s="180" t="s">
        <v>291</v>
      </c>
      <c r="C363" s="29">
        <v>363.79554479999996</v>
      </c>
      <c r="D363" s="97">
        <v>360.15758935199995</v>
      </c>
      <c r="E363" s="97">
        <v>356.51963390399993</v>
      </c>
      <c r="F363" s="97">
        <v>352.88167845599997</v>
      </c>
      <c r="G363" s="97">
        <v>349.24372300799996</v>
      </c>
      <c r="H363" s="97">
        <v>345.60576755999995</v>
      </c>
      <c r="I363" s="97">
        <v>341.96781211199993</v>
      </c>
      <c r="J363" s="97">
        <v>338.32985666399998</v>
      </c>
      <c r="K363" s="97">
        <v>334.69190121599996</v>
      </c>
      <c r="L363" s="98">
        <v>331.05394576799995</v>
      </c>
    </row>
    <row r="364" spans="1:12" ht="12.75" customHeight="1" x14ac:dyDescent="0.2">
      <c r="A364" s="95" t="s">
        <v>232</v>
      </c>
      <c r="B364" s="181"/>
      <c r="C364" s="60">
        <v>356.51963390399993</v>
      </c>
      <c r="D364" s="60">
        <v>352.95443756495996</v>
      </c>
      <c r="E364" s="60">
        <v>349.38924122591993</v>
      </c>
      <c r="F364" s="60">
        <v>345.82404488687996</v>
      </c>
      <c r="G364" s="60">
        <v>342.25884854783993</v>
      </c>
      <c r="H364" s="60">
        <v>338.69365220879996</v>
      </c>
      <c r="I364" s="60">
        <v>335.12845586975993</v>
      </c>
      <c r="J364" s="60">
        <v>331.56325953071996</v>
      </c>
      <c r="K364" s="60">
        <v>327.99806319167993</v>
      </c>
      <c r="L364" s="99">
        <v>324.43286685263996</v>
      </c>
    </row>
    <row r="365" spans="1:12" ht="12.75" customHeight="1" x14ac:dyDescent="0.2">
      <c r="A365" s="95" t="s">
        <v>233</v>
      </c>
      <c r="B365" s="181"/>
      <c r="C365" s="60">
        <v>349.38924122591993</v>
      </c>
      <c r="D365" s="60">
        <v>345.89534881366075</v>
      </c>
      <c r="E365" s="60">
        <v>342.4014564014015</v>
      </c>
      <c r="F365" s="60">
        <v>338.90756398914237</v>
      </c>
      <c r="G365" s="60">
        <v>335.41367157688313</v>
      </c>
      <c r="H365" s="60">
        <v>331.91977916462395</v>
      </c>
      <c r="I365" s="60">
        <v>328.4258867523647</v>
      </c>
      <c r="J365" s="60">
        <v>324.93199434010558</v>
      </c>
      <c r="K365" s="60">
        <v>321.43810192784633</v>
      </c>
      <c r="L365" s="99">
        <v>317.94420951558715</v>
      </c>
    </row>
    <row r="366" spans="1:12" ht="12.75" customHeight="1" x14ac:dyDescent="0.2">
      <c r="A366" s="95" t="s">
        <v>234</v>
      </c>
      <c r="B366" s="181"/>
      <c r="C366" s="60">
        <v>342.4014564014015</v>
      </c>
      <c r="D366" s="60">
        <v>338.97744183738752</v>
      </c>
      <c r="E366" s="60">
        <v>335.55342727337347</v>
      </c>
      <c r="F366" s="60">
        <v>332.12941270935954</v>
      </c>
      <c r="G366" s="60">
        <v>328.70539814534544</v>
      </c>
      <c r="H366" s="60">
        <v>325.28138358133145</v>
      </c>
      <c r="I366" s="60">
        <v>321.85736901731741</v>
      </c>
      <c r="J366" s="60">
        <v>318.43335445330348</v>
      </c>
      <c r="K366" s="60">
        <v>315.00933988928938</v>
      </c>
      <c r="L366" s="99">
        <v>311.58532532527539</v>
      </c>
    </row>
    <row r="367" spans="1:12" ht="12.75" customHeight="1" x14ac:dyDescent="0.2">
      <c r="A367" s="95" t="s">
        <v>235</v>
      </c>
      <c r="B367" s="181"/>
      <c r="C367" s="60">
        <v>335.55342727337347</v>
      </c>
      <c r="D367" s="60">
        <v>332.19789300063974</v>
      </c>
      <c r="E367" s="60">
        <v>328.842358727906</v>
      </c>
      <c r="F367" s="60">
        <v>325.48682445517233</v>
      </c>
      <c r="G367" s="60">
        <v>322.13129018243853</v>
      </c>
      <c r="H367" s="60">
        <v>318.7757559097048</v>
      </c>
      <c r="I367" s="60">
        <v>315.42022163697106</v>
      </c>
      <c r="J367" s="60">
        <v>312.06468736423739</v>
      </c>
      <c r="K367" s="60">
        <v>308.70915309150359</v>
      </c>
      <c r="L367" s="99">
        <v>305.35361881876986</v>
      </c>
    </row>
    <row r="368" spans="1:12" ht="13.5" customHeight="1" thickBot="1" x14ac:dyDescent="0.25">
      <c r="A368" s="96" t="s">
        <v>201</v>
      </c>
      <c r="B368" s="182"/>
      <c r="C368" s="100">
        <v>328.842358727906</v>
      </c>
      <c r="D368" s="100">
        <v>325.55393514062695</v>
      </c>
      <c r="E368" s="100">
        <v>322.26551155334789</v>
      </c>
      <c r="F368" s="100">
        <v>318.97708796606889</v>
      </c>
      <c r="G368" s="100">
        <v>315.68866437878978</v>
      </c>
      <c r="H368" s="100">
        <v>312.40024079151073</v>
      </c>
      <c r="I368" s="100">
        <v>309.11181720423161</v>
      </c>
      <c r="J368" s="100">
        <v>305.82339361695261</v>
      </c>
      <c r="K368" s="100">
        <v>302.5349700296735</v>
      </c>
      <c r="L368" s="101">
        <v>299.24654644239445</v>
      </c>
    </row>
    <row r="369" spans="1:12" ht="12.75" customHeight="1" x14ac:dyDescent="0.2">
      <c r="A369" s="92" t="s">
        <v>197</v>
      </c>
      <c r="B369" s="183" t="s">
        <v>292</v>
      </c>
      <c r="C369" s="36">
        <v>430.81442640000006</v>
      </c>
      <c r="D369" s="93">
        <v>426.50628213600004</v>
      </c>
      <c r="E369" s="93">
        <v>422.19813787200007</v>
      </c>
      <c r="F369" s="93">
        <v>417.88999360800005</v>
      </c>
      <c r="G369" s="93">
        <v>413.58184934400003</v>
      </c>
      <c r="H369" s="93">
        <v>409.27370508000001</v>
      </c>
      <c r="I369" s="93">
        <v>404.96556081600005</v>
      </c>
      <c r="J369" s="93">
        <v>400.65741655200009</v>
      </c>
      <c r="K369" s="93">
        <v>396.34927228800007</v>
      </c>
      <c r="L369" s="94">
        <v>392.04112802400005</v>
      </c>
    </row>
    <row r="370" spans="1:12" ht="12.75" customHeight="1" x14ac:dyDescent="0.2">
      <c r="A370" s="95" t="s">
        <v>232</v>
      </c>
      <c r="B370" s="184"/>
      <c r="C370" s="36">
        <v>422.19813787200007</v>
      </c>
      <c r="D370" s="36">
        <v>417.97615649328003</v>
      </c>
      <c r="E370" s="36">
        <v>413.75417511456004</v>
      </c>
      <c r="F370" s="36">
        <v>409.53219373584005</v>
      </c>
      <c r="G370" s="36">
        <v>405.31021235712001</v>
      </c>
      <c r="H370" s="36">
        <v>401.08823097840002</v>
      </c>
      <c r="I370" s="36">
        <v>396.86624959968003</v>
      </c>
      <c r="J370" s="36">
        <v>392.6442682209601</v>
      </c>
      <c r="K370" s="36">
        <v>388.42228684224006</v>
      </c>
      <c r="L370" s="102">
        <v>384.20030546352001</v>
      </c>
    </row>
    <row r="371" spans="1:12" ht="12.75" customHeight="1" x14ac:dyDescent="0.2">
      <c r="A371" s="95" t="s">
        <v>233</v>
      </c>
      <c r="B371" s="184"/>
      <c r="C371" s="36">
        <v>413.75417511456004</v>
      </c>
      <c r="D371" s="36">
        <v>409.61663336341439</v>
      </c>
      <c r="E371" s="36">
        <v>405.47909161226886</v>
      </c>
      <c r="F371" s="36">
        <v>401.34154986112327</v>
      </c>
      <c r="G371" s="36">
        <v>397.20400810997762</v>
      </c>
      <c r="H371" s="36">
        <v>393.06646635883203</v>
      </c>
      <c r="I371" s="36">
        <v>388.92892460768644</v>
      </c>
      <c r="J371" s="36">
        <v>384.79138285654091</v>
      </c>
      <c r="K371" s="36">
        <v>380.65384110539526</v>
      </c>
      <c r="L371" s="102">
        <v>376.51629935424961</v>
      </c>
    </row>
    <row r="372" spans="1:12" ht="12.75" customHeight="1" x14ac:dyDescent="0.2">
      <c r="A372" s="95" t="s">
        <v>234</v>
      </c>
      <c r="B372" s="184"/>
      <c r="C372" s="36">
        <v>405.47909161226886</v>
      </c>
      <c r="D372" s="36">
        <v>401.42430069614608</v>
      </c>
      <c r="E372" s="36">
        <v>397.36950978002346</v>
      </c>
      <c r="F372" s="36">
        <v>393.31471886390079</v>
      </c>
      <c r="G372" s="36">
        <v>389.25992794777807</v>
      </c>
      <c r="H372" s="36">
        <v>385.2051370316554</v>
      </c>
      <c r="I372" s="36">
        <v>381.15034611553273</v>
      </c>
      <c r="J372" s="36">
        <v>377.09555519941006</v>
      </c>
      <c r="K372" s="36">
        <v>373.04076428328733</v>
      </c>
      <c r="L372" s="102">
        <v>368.9859733671646</v>
      </c>
    </row>
    <row r="373" spans="1:12" ht="12.75" customHeight="1" x14ac:dyDescent="0.2">
      <c r="A373" s="95" t="s">
        <v>235</v>
      </c>
      <c r="B373" s="184"/>
      <c r="C373" s="36">
        <v>397.36950978002346</v>
      </c>
      <c r="D373" s="36">
        <v>393.39581468222315</v>
      </c>
      <c r="E373" s="36">
        <v>389.422119584423</v>
      </c>
      <c r="F373" s="36">
        <v>385.4484244866228</v>
      </c>
      <c r="G373" s="36">
        <v>381.47472938882248</v>
      </c>
      <c r="H373" s="36">
        <v>377.50103429102228</v>
      </c>
      <c r="I373" s="36">
        <v>373.52733919322208</v>
      </c>
      <c r="J373" s="36">
        <v>369.55364409542187</v>
      </c>
      <c r="K373" s="36">
        <v>365.57994899762156</v>
      </c>
      <c r="L373" s="102">
        <v>361.6062538998213</v>
      </c>
    </row>
    <row r="374" spans="1:12" ht="13.5" customHeight="1" thickBot="1" x14ac:dyDescent="0.25">
      <c r="A374" s="96" t="s">
        <v>201</v>
      </c>
      <c r="B374" s="185"/>
      <c r="C374" s="103">
        <v>389.422119584423</v>
      </c>
      <c r="D374" s="103">
        <v>385.52789838857865</v>
      </c>
      <c r="E374" s="103">
        <v>381.63367719273452</v>
      </c>
      <c r="F374" s="103">
        <v>377.73945599689034</v>
      </c>
      <c r="G374" s="103">
        <v>373.84523480104605</v>
      </c>
      <c r="H374" s="103">
        <v>369.95101360520181</v>
      </c>
      <c r="I374" s="103">
        <v>366.05679240935763</v>
      </c>
      <c r="J374" s="103">
        <v>362.16257121351344</v>
      </c>
      <c r="K374" s="103">
        <v>358.26835001766909</v>
      </c>
      <c r="L374" s="104">
        <v>354.37412882182485</v>
      </c>
    </row>
    <row r="375" spans="1:12" ht="12.75" customHeight="1" x14ac:dyDescent="0.2">
      <c r="A375" s="92" t="s">
        <v>197</v>
      </c>
      <c r="B375" s="180" t="s">
        <v>293</v>
      </c>
      <c r="C375" s="29">
        <v>497.83330800000005</v>
      </c>
      <c r="D375" s="97">
        <v>492.85497492000002</v>
      </c>
      <c r="E375" s="97">
        <v>487.87664184000005</v>
      </c>
      <c r="F375" s="97">
        <v>482.89830876000002</v>
      </c>
      <c r="G375" s="97">
        <v>477.91997568000005</v>
      </c>
      <c r="H375" s="97">
        <v>472.94164260000002</v>
      </c>
      <c r="I375" s="97">
        <v>467.96330952</v>
      </c>
      <c r="J375" s="97">
        <v>462.98497644000008</v>
      </c>
      <c r="K375" s="97">
        <v>458.00664336000006</v>
      </c>
      <c r="L375" s="98">
        <v>453.02831028000008</v>
      </c>
    </row>
    <row r="376" spans="1:12" ht="12.75" customHeight="1" x14ac:dyDescent="0.2">
      <c r="A376" s="95" t="s">
        <v>232</v>
      </c>
      <c r="B376" s="181"/>
      <c r="C376" s="60">
        <v>487.87664184000005</v>
      </c>
      <c r="D376" s="60">
        <v>482.99787542159999</v>
      </c>
      <c r="E376" s="60">
        <v>478.11910900320004</v>
      </c>
      <c r="F376" s="60">
        <v>473.24034258480003</v>
      </c>
      <c r="G376" s="60">
        <v>468.36157616640003</v>
      </c>
      <c r="H376" s="60">
        <v>463.48280974800002</v>
      </c>
      <c r="I376" s="60">
        <v>458.60404332959996</v>
      </c>
      <c r="J376" s="60">
        <v>453.72527691120007</v>
      </c>
      <c r="K376" s="60">
        <v>448.84651049280006</v>
      </c>
      <c r="L376" s="99">
        <v>443.96774407440006</v>
      </c>
    </row>
    <row r="377" spans="1:12" ht="12.75" customHeight="1" x14ac:dyDescent="0.2">
      <c r="A377" s="95" t="s">
        <v>233</v>
      </c>
      <c r="B377" s="181"/>
      <c r="C377" s="60">
        <v>478.11910900320004</v>
      </c>
      <c r="D377" s="60">
        <v>473.33791791316798</v>
      </c>
      <c r="E377" s="60">
        <v>468.55672682313605</v>
      </c>
      <c r="F377" s="60">
        <v>463.77553573310405</v>
      </c>
      <c r="G377" s="60">
        <v>458.994344643072</v>
      </c>
      <c r="H377" s="60">
        <v>454.21315355304</v>
      </c>
      <c r="I377" s="60">
        <v>449.43196246300795</v>
      </c>
      <c r="J377" s="60">
        <v>444.65077137297607</v>
      </c>
      <c r="K377" s="60">
        <v>439.86958028294407</v>
      </c>
      <c r="L377" s="99">
        <v>435.08838919291208</v>
      </c>
    </row>
    <row r="378" spans="1:12" ht="12.75" customHeight="1" x14ac:dyDescent="0.2">
      <c r="A378" s="95" t="s">
        <v>234</v>
      </c>
      <c r="B378" s="181"/>
      <c r="C378" s="60">
        <v>468.55672682313605</v>
      </c>
      <c r="D378" s="60">
        <v>463.87115955490464</v>
      </c>
      <c r="E378" s="60">
        <v>459.18559228667334</v>
      </c>
      <c r="F378" s="60">
        <v>454.50002501844199</v>
      </c>
      <c r="G378" s="60">
        <v>449.81445775021052</v>
      </c>
      <c r="H378" s="60">
        <v>445.12889048197917</v>
      </c>
      <c r="I378" s="60">
        <v>440.44332321374776</v>
      </c>
      <c r="J378" s="60">
        <v>435.75775594551652</v>
      </c>
      <c r="K378" s="60">
        <v>431.07218867728517</v>
      </c>
      <c r="L378" s="99">
        <v>426.38662140905382</v>
      </c>
    </row>
    <row r="379" spans="1:12" ht="12.75" customHeight="1" x14ac:dyDescent="0.2">
      <c r="A379" s="95" t="s">
        <v>235</v>
      </c>
      <c r="B379" s="181"/>
      <c r="C379" s="60">
        <v>459.18559228667334</v>
      </c>
      <c r="D379" s="60">
        <v>454.59373636380656</v>
      </c>
      <c r="E379" s="60">
        <v>450.00188044093989</v>
      </c>
      <c r="F379" s="60">
        <v>445.41002451807316</v>
      </c>
      <c r="G379" s="60">
        <v>440.81816859520632</v>
      </c>
      <c r="H379" s="60">
        <v>436.22631267233959</v>
      </c>
      <c r="I379" s="60">
        <v>431.6344567494728</v>
      </c>
      <c r="J379" s="60">
        <v>427.04260082660619</v>
      </c>
      <c r="K379" s="60">
        <v>422.45074490373946</v>
      </c>
      <c r="L379" s="99">
        <v>417.85888898087273</v>
      </c>
    </row>
    <row r="380" spans="1:12" ht="13.5" customHeight="1" thickBot="1" x14ac:dyDescent="0.25">
      <c r="A380" s="96" t="s">
        <v>201</v>
      </c>
      <c r="B380" s="182"/>
      <c r="C380" s="100">
        <v>450.00188044093989</v>
      </c>
      <c r="D380" s="100">
        <v>445.50186163653041</v>
      </c>
      <c r="E380" s="100">
        <v>441.0018428321211</v>
      </c>
      <c r="F380" s="100">
        <v>436.50182402771168</v>
      </c>
      <c r="G380" s="100">
        <v>432.0018052233022</v>
      </c>
      <c r="H380" s="100">
        <v>427.50178641889278</v>
      </c>
      <c r="I380" s="100">
        <v>423.00176761448336</v>
      </c>
      <c r="J380" s="100">
        <v>418.50174881007405</v>
      </c>
      <c r="K380" s="100">
        <v>414.00173000566468</v>
      </c>
      <c r="L380" s="101">
        <v>409.50171120125526</v>
      </c>
    </row>
    <row r="381" spans="1:12" ht="12.75" customHeight="1" x14ac:dyDescent="0.2">
      <c r="A381" s="92" t="s">
        <v>197</v>
      </c>
      <c r="B381" s="183" t="s">
        <v>294</v>
      </c>
      <c r="C381" s="36">
        <v>564.85218959999997</v>
      </c>
      <c r="D381" s="93">
        <v>559.20366770399994</v>
      </c>
      <c r="E381" s="93">
        <v>553.55514580800002</v>
      </c>
      <c r="F381" s="93">
        <v>547.90662391199999</v>
      </c>
      <c r="G381" s="93">
        <v>542.25810201599995</v>
      </c>
      <c r="H381" s="93">
        <v>536.60958011999992</v>
      </c>
      <c r="I381" s="93">
        <v>530.961058224</v>
      </c>
      <c r="J381" s="93">
        <v>525.31253632799996</v>
      </c>
      <c r="K381" s="93">
        <v>519.66401443200004</v>
      </c>
      <c r="L381" s="94">
        <v>514.01549253600001</v>
      </c>
    </row>
    <row r="382" spans="1:12" ht="12.75" customHeight="1" x14ac:dyDescent="0.2">
      <c r="A382" s="95" t="s">
        <v>232</v>
      </c>
      <c r="B382" s="184"/>
      <c r="C382" s="36">
        <v>553.55514580800002</v>
      </c>
      <c r="D382" s="36">
        <v>548.01959434991988</v>
      </c>
      <c r="E382" s="36">
        <v>542.48404289183998</v>
      </c>
      <c r="F382" s="36">
        <v>536.94849143375995</v>
      </c>
      <c r="G382" s="36">
        <v>531.41293997567993</v>
      </c>
      <c r="H382" s="36">
        <v>525.87738851759991</v>
      </c>
      <c r="I382" s="36">
        <v>520.34183705952</v>
      </c>
      <c r="J382" s="36">
        <v>514.80628560143998</v>
      </c>
      <c r="K382" s="36">
        <v>509.27073414336002</v>
      </c>
      <c r="L382" s="102">
        <v>503.73518268527999</v>
      </c>
    </row>
    <row r="383" spans="1:12" ht="12.75" customHeight="1" x14ac:dyDescent="0.2">
      <c r="A383" s="95" t="s">
        <v>233</v>
      </c>
      <c r="B383" s="184"/>
      <c r="C383" s="36">
        <v>542.48404289183998</v>
      </c>
      <c r="D383" s="36">
        <v>537.05920246292146</v>
      </c>
      <c r="E383" s="36">
        <v>531.63436203400317</v>
      </c>
      <c r="F383" s="36">
        <v>526.20952160508477</v>
      </c>
      <c r="G383" s="36">
        <v>520.78468117616637</v>
      </c>
      <c r="H383" s="36">
        <v>515.35984074724786</v>
      </c>
      <c r="I383" s="36">
        <v>509.93500031832957</v>
      </c>
      <c r="J383" s="36">
        <v>504.51015988941117</v>
      </c>
      <c r="K383" s="36">
        <v>499.08531946049283</v>
      </c>
      <c r="L383" s="102">
        <v>493.66047903157437</v>
      </c>
    </row>
    <row r="384" spans="1:12" ht="12.75" customHeight="1" x14ac:dyDescent="0.2">
      <c r="A384" s="95" t="s">
        <v>234</v>
      </c>
      <c r="B384" s="184"/>
      <c r="C384" s="36">
        <v>531.63436203400317</v>
      </c>
      <c r="D384" s="36">
        <v>526.31801841366303</v>
      </c>
      <c r="E384" s="36">
        <v>521.0016747933231</v>
      </c>
      <c r="F384" s="36">
        <v>515.68533117298307</v>
      </c>
      <c r="G384" s="36">
        <v>510.36898755264303</v>
      </c>
      <c r="H384" s="36">
        <v>505.05264393230289</v>
      </c>
      <c r="I384" s="36">
        <v>499.73630031196296</v>
      </c>
      <c r="J384" s="36">
        <v>494.41995669162293</v>
      </c>
      <c r="K384" s="36">
        <v>489.10361307128295</v>
      </c>
      <c r="L384" s="102">
        <v>483.78726945094286</v>
      </c>
    </row>
    <row r="385" spans="1:12" ht="12.75" customHeight="1" x14ac:dyDescent="0.2">
      <c r="A385" s="95" t="s">
        <v>235</v>
      </c>
      <c r="B385" s="184"/>
      <c r="C385" s="36">
        <v>521.0016747933231</v>
      </c>
      <c r="D385" s="36">
        <v>515.7916580453898</v>
      </c>
      <c r="E385" s="36">
        <v>510.58164129745666</v>
      </c>
      <c r="F385" s="36">
        <v>505.3716245495234</v>
      </c>
      <c r="G385" s="36">
        <v>500.16160780159015</v>
      </c>
      <c r="H385" s="36">
        <v>494.95159105365684</v>
      </c>
      <c r="I385" s="36">
        <v>489.7415743057237</v>
      </c>
      <c r="J385" s="36">
        <v>484.53155755779045</v>
      </c>
      <c r="K385" s="36">
        <v>479.32154080985731</v>
      </c>
      <c r="L385" s="102">
        <v>474.111524061924</v>
      </c>
    </row>
    <row r="386" spans="1:12" ht="13.5" customHeight="1" thickBot="1" x14ac:dyDescent="0.25">
      <c r="A386" s="96" t="s">
        <v>201</v>
      </c>
      <c r="B386" s="185"/>
      <c r="C386" s="103">
        <v>510.58164129745666</v>
      </c>
      <c r="D386" s="103">
        <v>505.47582488448199</v>
      </c>
      <c r="E386" s="103">
        <v>500.3700084715075</v>
      </c>
      <c r="F386" s="103">
        <v>495.2641920585329</v>
      </c>
      <c r="G386" s="103">
        <v>490.15837564555835</v>
      </c>
      <c r="H386" s="103">
        <v>485.05255923258369</v>
      </c>
      <c r="I386" s="103">
        <v>479.9467428196092</v>
      </c>
      <c r="J386" s="103">
        <v>474.84092640663465</v>
      </c>
      <c r="K386" s="103">
        <v>469.73510999366016</v>
      </c>
      <c r="L386" s="104">
        <v>464.6292935806855</v>
      </c>
    </row>
    <row r="387" spans="1:12" ht="35.1" customHeight="1" thickBot="1" x14ac:dyDescent="0.25">
      <c r="A387" s="186" t="s">
        <v>141</v>
      </c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</row>
    <row r="388" spans="1:12" ht="12.75" customHeight="1" x14ac:dyDescent="0.2">
      <c r="A388" s="92" t="s">
        <v>197</v>
      </c>
      <c r="B388" s="183" t="s">
        <v>142</v>
      </c>
      <c r="C388" s="36">
        <v>2541.3149999999996</v>
      </c>
      <c r="D388" s="93">
        <v>2515.9018499999997</v>
      </c>
      <c r="E388" s="93">
        <v>2490.4886999999994</v>
      </c>
      <c r="F388" s="93">
        <v>2465.0755499999996</v>
      </c>
      <c r="G388" s="93">
        <v>2439.6623999999997</v>
      </c>
      <c r="H388" s="93">
        <v>2414.2492499999994</v>
      </c>
      <c r="I388" s="93">
        <v>2388.8360999999995</v>
      </c>
      <c r="J388" s="93">
        <v>2363.4229499999997</v>
      </c>
      <c r="K388" s="93">
        <v>2338.0097999999998</v>
      </c>
      <c r="L388" s="94">
        <v>2312.5966499999995</v>
      </c>
    </row>
    <row r="389" spans="1:12" ht="12.75" customHeight="1" x14ac:dyDescent="0.2">
      <c r="A389" s="95" t="s">
        <v>232</v>
      </c>
      <c r="B389" s="184"/>
      <c r="C389" s="36">
        <v>2490.4886999999994</v>
      </c>
      <c r="D389" s="36">
        <v>2465.5838129999997</v>
      </c>
      <c r="E389" s="36">
        <v>2440.6789259999996</v>
      </c>
      <c r="F389" s="36">
        <v>2415.7740389999994</v>
      </c>
      <c r="G389" s="36">
        <v>2390.8691519999998</v>
      </c>
      <c r="H389" s="36">
        <v>2365.9642649999992</v>
      </c>
      <c r="I389" s="36">
        <v>2341.0593779999995</v>
      </c>
      <c r="J389" s="36">
        <v>2316.1544909999998</v>
      </c>
      <c r="K389" s="36">
        <v>2291.2496039999996</v>
      </c>
      <c r="L389" s="102">
        <v>2266.3447169999995</v>
      </c>
    </row>
    <row r="390" spans="1:12" ht="12.75" customHeight="1" x14ac:dyDescent="0.2">
      <c r="A390" s="95" t="s">
        <v>233</v>
      </c>
      <c r="B390" s="184"/>
      <c r="C390" s="36">
        <v>2440.6789259999996</v>
      </c>
      <c r="D390" s="36">
        <v>2416.2721367399995</v>
      </c>
      <c r="E390" s="36">
        <v>2391.8653474799994</v>
      </c>
      <c r="F390" s="36">
        <v>2367.4585582199993</v>
      </c>
      <c r="G390" s="36">
        <v>2343.0517689599997</v>
      </c>
      <c r="H390" s="36">
        <v>2318.6449796999991</v>
      </c>
      <c r="I390" s="36">
        <v>2294.2381904399995</v>
      </c>
      <c r="J390" s="36">
        <v>2269.8314011799998</v>
      </c>
      <c r="K390" s="36">
        <v>2245.4246119199997</v>
      </c>
      <c r="L390" s="102">
        <v>2221.0178226599996</v>
      </c>
    </row>
    <row r="391" spans="1:12" ht="12.75" customHeight="1" x14ac:dyDescent="0.2">
      <c r="A391" s="95" t="s">
        <v>234</v>
      </c>
      <c r="B391" s="184"/>
      <c r="C391" s="36">
        <v>2391.8653474799994</v>
      </c>
      <c r="D391" s="36">
        <v>2367.9466940051993</v>
      </c>
      <c r="E391" s="36">
        <v>2344.0280405303993</v>
      </c>
      <c r="F391" s="36">
        <v>2320.1093870555992</v>
      </c>
      <c r="G391" s="36">
        <v>2296.1907335807996</v>
      </c>
      <c r="H391" s="36">
        <v>2272.2720801059991</v>
      </c>
      <c r="I391" s="36">
        <v>2248.3534266311995</v>
      </c>
      <c r="J391" s="36">
        <v>2224.4347731563998</v>
      </c>
      <c r="K391" s="36">
        <v>2200.5161196815998</v>
      </c>
      <c r="L391" s="102">
        <v>2176.5974662067997</v>
      </c>
    </row>
    <row r="392" spans="1:12" ht="12.75" customHeight="1" x14ac:dyDescent="0.2">
      <c r="A392" s="95" t="s">
        <v>235</v>
      </c>
      <c r="B392" s="184"/>
      <c r="C392" s="36">
        <v>2344.0280405303993</v>
      </c>
      <c r="D392" s="36">
        <v>2320.5877601250954</v>
      </c>
      <c r="E392" s="36">
        <v>2297.1474797197911</v>
      </c>
      <c r="F392" s="36">
        <v>2273.7071993144873</v>
      </c>
      <c r="G392" s="36">
        <v>2250.2669189091835</v>
      </c>
      <c r="H392" s="36">
        <v>2226.8266385038792</v>
      </c>
      <c r="I392" s="36">
        <v>2203.3863580985753</v>
      </c>
      <c r="J392" s="36">
        <v>2179.9460776932719</v>
      </c>
      <c r="K392" s="36">
        <v>2156.5057972879677</v>
      </c>
      <c r="L392" s="102">
        <v>2133.0655168826638</v>
      </c>
    </row>
    <row r="393" spans="1:12" ht="13.5" customHeight="1" thickBot="1" x14ac:dyDescent="0.25">
      <c r="A393" s="96" t="s">
        <v>201</v>
      </c>
      <c r="B393" s="185"/>
      <c r="C393" s="103">
        <v>2297.1474797197911</v>
      </c>
      <c r="D393" s="103">
        <v>2274.1760049225936</v>
      </c>
      <c r="E393" s="103">
        <v>2251.2045301253952</v>
      </c>
      <c r="F393" s="103">
        <v>2228.2330553281977</v>
      </c>
      <c r="G393" s="103">
        <v>2205.2615805309997</v>
      </c>
      <c r="H393" s="103">
        <v>2182.2901057338017</v>
      </c>
      <c r="I393" s="103">
        <v>2159.3186309366038</v>
      </c>
      <c r="J393" s="103">
        <v>2136.3471561394063</v>
      </c>
      <c r="K393" s="103">
        <v>2113.3756813422083</v>
      </c>
      <c r="L393" s="104">
        <v>2090.4042065450103</v>
      </c>
    </row>
    <row r="394" spans="1:12" ht="12.75" customHeight="1" x14ac:dyDescent="0.2">
      <c r="A394" s="92" t="s">
        <v>197</v>
      </c>
      <c r="B394" s="180" t="s">
        <v>146</v>
      </c>
      <c r="C394" s="29">
        <v>3099.8056799999999</v>
      </c>
      <c r="D394" s="97">
        <v>3068.8076231999999</v>
      </c>
      <c r="E394" s="97">
        <v>3037.8095663999998</v>
      </c>
      <c r="F394" s="97">
        <v>3006.8115095999997</v>
      </c>
      <c r="G394" s="97">
        <v>2975.8134528000001</v>
      </c>
      <c r="H394" s="97">
        <v>2944.815396</v>
      </c>
      <c r="I394" s="97">
        <v>2913.8173391999999</v>
      </c>
      <c r="J394" s="97">
        <v>2882.8192824000002</v>
      </c>
      <c r="K394" s="97">
        <v>2851.8212256000002</v>
      </c>
      <c r="L394" s="98">
        <v>2820.8231688000001</v>
      </c>
    </row>
    <row r="395" spans="1:12" ht="12.75" customHeight="1" x14ac:dyDescent="0.2">
      <c r="A395" s="95" t="s">
        <v>232</v>
      </c>
      <c r="B395" s="181"/>
      <c r="C395" s="60">
        <v>3037.8095663999998</v>
      </c>
      <c r="D395" s="60">
        <v>3007.4314707359999</v>
      </c>
      <c r="E395" s="60">
        <v>2977.0533750719997</v>
      </c>
      <c r="F395" s="60">
        <v>2946.6752794079998</v>
      </c>
      <c r="G395" s="60">
        <v>2916.297183744</v>
      </c>
      <c r="H395" s="60">
        <v>2885.9190880799997</v>
      </c>
      <c r="I395" s="60">
        <v>2855.5409924159999</v>
      </c>
      <c r="J395" s="60">
        <v>2825.1628967520001</v>
      </c>
      <c r="K395" s="60">
        <v>2794.7848010880002</v>
      </c>
      <c r="L395" s="99">
        <v>2764.4067054239999</v>
      </c>
    </row>
    <row r="396" spans="1:12" ht="12.75" customHeight="1" x14ac:dyDescent="0.2">
      <c r="A396" s="95" t="s">
        <v>233</v>
      </c>
      <c r="B396" s="181"/>
      <c r="C396" s="60">
        <v>2977.0533750719997</v>
      </c>
      <c r="D396" s="60">
        <v>2947.2828413212801</v>
      </c>
      <c r="E396" s="60">
        <v>2917.5123075705596</v>
      </c>
      <c r="F396" s="60">
        <v>2887.7417738198396</v>
      </c>
      <c r="G396" s="60">
        <v>2857.9712400691201</v>
      </c>
      <c r="H396" s="60">
        <v>2828.2007063183996</v>
      </c>
      <c r="I396" s="60">
        <v>2798.4301725676796</v>
      </c>
      <c r="J396" s="60">
        <v>2768.6596388169601</v>
      </c>
      <c r="K396" s="60">
        <v>2738.8891050662401</v>
      </c>
      <c r="L396" s="99">
        <v>2709.1185713155201</v>
      </c>
    </row>
    <row r="397" spans="1:12" ht="12.75" customHeight="1" x14ac:dyDescent="0.2">
      <c r="A397" s="95" t="s">
        <v>234</v>
      </c>
      <c r="B397" s="181"/>
      <c r="C397" s="60">
        <v>2917.5123075705596</v>
      </c>
      <c r="D397" s="60">
        <v>2888.3371844948542</v>
      </c>
      <c r="E397" s="60">
        <v>2859.1620614191484</v>
      </c>
      <c r="F397" s="60">
        <v>2829.9869383434429</v>
      </c>
      <c r="G397" s="60">
        <v>2800.8118152677375</v>
      </c>
      <c r="H397" s="60">
        <v>2771.6366921920317</v>
      </c>
      <c r="I397" s="60">
        <v>2742.4615691163258</v>
      </c>
      <c r="J397" s="60">
        <v>2713.2864460406208</v>
      </c>
      <c r="K397" s="60">
        <v>2684.1113229649154</v>
      </c>
      <c r="L397" s="99">
        <v>2654.9361998892095</v>
      </c>
    </row>
    <row r="398" spans="1:12" ht="12.75" customHeight="1" x14ac:dyDescent="0.2">
      <c r="A398" s="95" t="s">
        <v>235</v>
      </c>
      <c r="B398" s="181"/>
      <c r="C398" s="60">
        <v>2859.1620614191484</v>
      </c>
      <c r="D398" s="60">
        <v>2830.5704408049569</v>
      </c>
      <c r="E398" s="60">
        <v>2801.9788201907654</v>
      </c>
      <c r="F398" s="60">
        <v>2773.3871995765739</v>
      </c>
      <c r="G398" s="60">
        <v>2744.7955789623829</v>
      </c>
      <c r="H398" s="60">
        <v>2716.203958348191</v>
      </c>
      <c r="I398" s="60">
        <v>2687.6123377339991</v>
      </c>
      <c r="J398" s="60">
        <v>2659.0207171198085</v>
      </c>
      <c r="K398" s="60">
        <v>2630.4290965056171</v>
      </c>
      <c r="L398" s="99">
        <v>2601.8374758914251</v>
      </c>
    </row>
    <row r="399" spans="1:12" ht="13.5" customHeight="1" thickBot="1" x14ac:dyDescent="0.25">
      <c r="A399" s="96" t="s">
        <v>201</v>
      </c>
      <c r="B399" s="182"/>
      <c r="C399" s="100">
        <v>2801.9788201907654</v>
      </c>
      <c r="D399" s="100">
        <v>2773.9590319888575</v>
      </c>
      <c r="E399" s="100">
        <v>2745.9392437869501</v>
      </c>
      <c r="F399" s="100">
        <v>2717.9194555850422</v>
      </c>
      <c r="G399" s="100">
        <v>2689.8996673831352</v>
      </c>
      <c r="H399" s="100">
        <v>2661.8798791812274</v>
      </c>
      <c r="I399" s="100">
        <v>2633.860090979319</v>
      </c>
      <c r="J399" s="100">
        <v>2605.8403027774125</v>
      </c>
      <c r="K399" s="100">
        <v>2577.8205145755046</v>
      </c>
      <c r="L399" s="101">
        <v>2549.8007263735967</v>
      </c>
    </row>
    <row r="400" spans="1:12" ht="12.75" customHeight="1" x14ac:dyDescent="0.2">
      <c r="A400" s="92" t="s">
        <v>197</v>
      </c>
      <c r="B400" s="183" t="s">
        <v>147</v>
      </c>
      <c r="C400" s="36">
        <v>3658.2963599999998</v>
      </c>
      <c r="D400" s="93">
        <v>3621.7133964</v>
      </c>
      <c r="E400" s="93">
        <v>3585.1304327999997</v>
      </c>
      <c r="F400" s="93">
        <v>3548.5474691999998</v>
      </c>
      <c r="G400" s="93">
        <v>3511.9645055999995</v>
      </c>
      <c r="H400" s="93">
        <v>3475.3815419999996</v>
      </c>
      <c r="I400" s="93">
        <v>3438.7985783999998</v>
      </c>
      <c r="J400" s="93">
        <v>3402.2156147999999</v>
      </c>
      <c r="K400" s="93">
        <v>3365.6326512000001</v>
      </c>
      <c r="L400" s="94">
        <v>3329.0496875999997</v>
      </c>
    </row>
    <row r="401" spans="1:12" ht="12.75" customHeight="1" x14ac:dyDescent="0.2">
      <c r="A401" s="95" t="s">
        <v>232</v>
      </c>
      <c r="B401" s="184"/>
      <c r="C401" s="36">
        <v>3585.1304327999997</v>
      </c>
      <c r="D401" s="36">
        <v>3549.2791284719997</v>
      </c>
      <c r="E401" s="36">
        <v>3513.4278241439997</v>
      </c>
      <c r="F401" s="36">
        <v>3477.5765198159997</v>
      </c>
      <c r="G401" s="36">
        <v>3441.7252154879993</v>
      </c>
      <c r="H401" s="36">
        <v>3405.8739111599994</v>
      </c>
      <c r="I401" s="36">
        <v>3370.0226068319998</v>
      </c>
      <c r="J401" s="36">
        <v>3334.1713025039999</v>
      </c>
      <c r="K401" s="36">
        <v>3298.3199981759999</v>
      </c>
      <c r="L401" s="102">
        <v>3262.4686938479995</v>
      </c>
    </row>
    <row r="402" spans="1:12" ht="12.75" customHeight="1" x14ac:dyDescent="0.2">
      <c r="A402" s="95" t="s">
        <v>233</v>
      </c>
      <c r="B402" s="184"/>
      <c r="C402" s="36">
        <v>3513.4278241439997</v>
      </c>
      <c r="D402" s="36">
        <v>3478.2935459025598</v>
      </c>
      <c r="E402" s="36">
        <v>3443.1592676611199</v>
      </c>
      <c r="F402" s="36">
        <v>3408.0249894196795</v>
      </c>
      <c r="G402" s="36">
        <v>3372.8907111782391</v>
      </c>
      <c r="H402" s="36">
        <v>3337.7564329367992</v>
      </c>
      <c r="I402" s="36">
        <v>3302.6221546953598</v>
      </c>
      <c r="J402" s="36">
        <v>3267.4878764539199</v>
      </c>
      <c r="K402" s="36">
        <v>3232.3535982124799</v>
      </c>
      <c r="L402" s="102">
        <v>3197.2193199710396</v>
      </c>
    </row>
    <row r="403" spans="1:12" ht="12.75" customHeight="1" x14ac:dyDescent="0.2">
      <c r="A403" s="95" t="s">
        <v>234</v>
      </c>
      <c r="B403" s="184"/>
      <c r="C403" s="36">
        <v>3443.1592676611199</v>
      </c>
      <c r="D403" s="36">
        <v>3408.7276749845087</v>
      </c>
      <c r="E403" s="36">
        <v>3374.2960823078974</v>
      </c>
      <c r="F403" s="36">
        <v>3339.8644896312858</v>
      </c>
      <c r="G403" s="36">
        <v>3305.4328969546741</v>
      </c>
      <c r="H403" s="36">
        <v>3271.0013042780633</v>
      </c>
      <c r="I403" s="36">
        <v>3236.5697116014526</v>
      </c>
      <c r="J403" s="36">
        <v>3202.1381189248414</v>
      </c>
      <c r="K403" s="36">
        <v>3167.7065262482301</v>
      </c>
      <c r="L403" s="102">
        <v>3133.2749335716189</v>
      </c>
    </row>
    <row r="404" spans="1:12" ht="12.75" customHeight="1" x14ac:dyDescent="0.2">
      <c r="A404" s="95" t="s">
        <v>235</v>
      </c>
      <c r="B404" s="184"/>
      <c r="C404" s="36">
        <v>3374.2960823078974</v>
      </c>
      <c r="D404" s="36">
        <v>3340.5531214848183</v>
      </c>
      <c r="E404" s="36">
        <v>3306.8101606617392</v>
      </c>
      <c r="F404" s="36">
        <v>3273.0671998386601</v>
      </c>
      <c r="G404" s="36">
        <v>3239.3242390155806</v>
      </c>
      <c r="H404" s="36">
        <v>3205.5812781925019</v>
      </c>
      <c r="I404" s="36">
        <v>3171.8383173694233</v>
      </c>
      <c r="J404" s="36">
        <v>3138.0953565463446</v>
      </c>
      <c r="K404" s="36">
        <v>3104.3523957232655</v>
      </c>
      <c r="L404" s="102">
        <v>3070.6094349001864</v>
      </c>
    </row>
    <row r="405" spans="1:12" ht="13.5" customHeight="1" thickBot="1" x14ac:dyDescent="0.25">
      <c r="A405" s="96" t="s">
        <v>201</v>
      </c>
      <c r="B405" s="185"/>
      <c r="C405" s="103">
        <v>3306.8101606617392</v>
      </c>
      <c r="D405" s="103">
        <v>3273.7420590551219</v>
      </c>
      <c r="E405" s="103">
        <v>3240.6739574485046</v>
      </c>
      <c r="F405" s="103">
        <v>3207.6058558418868</v>
      </c>
      <c r="G405" s="103">
        <v>3174.5377542352689</v>
      </c>
      <c r="H405" s="103">
        <v>3141.4696526286521</v>
      </c>
      <c r="I405" s="103">
        <v>3108.4015510220347</v>
      </c>
      <c r="J405" s="103">
        <v>3075.3334494154178</v>
      </c>
      <c r="K405" s="103">
        <v>3042.2653478088</v>
      </c>
      <c r="L405" s="104">
        <v>3009.1972462021827</v>
      </c>
    </row>
    <row r="406" spans="1:12" ht="12.75" customHeight="1" x14ac:dyDescent="0.2">
      <c r="A406" s="92" t="s">
        <v>197</v>
      </c>
      <c r="B406" s="180" t="s">
        <v>148</v>
      </c>
      <c r="C406" s="29">
        <v>4216.7870399999993</v>
      </c>
      <c r="D406" s="97">
        <v>4174.6191695999996</v>
      </c>
      <c r="E406" s="97">
        <v>4132.4512991999991</v>
      </c>
      <c r="F406" s="97">
        <v>4090.283428799999</v>
      </c>
      <c r="G406" s="97">
        <v>4048.1155583999989</v>
      </c>
      <c r="H406" s="97">
        <v>4005.9476879999993</v>
      </c>
      <c r="I406" s="97">
        <v>3963.7798175999992</v>
      </c>
      <c r="J406" s="97">
        <v>3921.6119471999996</v>
      </c>
      <c r="K406" s="97">
        <v>3879.4440767999995</v>
      </c>
      <c r="L406" s="98">
        <v>3837.2762063999994</v>
      </c>
    </row>
    <row r="407" spans="1:12" ht="12.75" customHeight="1" x14ac:dyDescent="0.2">
      <c r="A407" s="95" t="s">
        <v>232</v>
      </c>
      <c r="B407" s="181"/>
      <c r="C407" s="60">
        <v>4132.4512991999991</v>
      </c>
      <c r="D407" s="60">
        <v>4091.1267862079994</v>
      </c>
      <c r="E407" s="60">
        <v>4049.8022732159989</v>
      </c>
      <c r="F407" s="60">
        <v>4008.4777602239988</v>
      </c>
      <c r="G407" s="60">
        <v>3967.1532472319986</v>
      </c>
      <c r="H407" s="60">
        <v>3925.8287342399994</v>
      </c>
      <c r="I407" s="60">
        <v>3884.5042212479993</v>
      </c>
      <c r="J407" s="60">
        <v>3843.1797082559997</v>
      </c>
      <c r="K407" s="60">
        <v>3801.8551952639996</v>
      </c>
      <c r="L407" s="99">
        <v>3760.5306822719995</v>
      </c>
    </row>
    <row r="408" spans="1:12" ht="12.75" customHeight="1" x14ac:dyDescent="0.2">
      <c r="A408" s="95" t="s">
        <v>233</v>
      </c>
      <c r="B408" s="181"/>
      <c r="C408" s="60">
        <v>4049.8022732159989</v>
      </c>
      <c r="D408" s="60">
        <v>4009.3042504838395</v>
      </c>
      <c r="E408" s="60">
        <v>3968.8062277516788</v>
      </c>
      <c r="F408" s="60">
        <v>3928.3082050195189</v>
      </c>
      <c r="G408" s="60">
        <v>3887.8101822873587</v>
      </c>
      <c r="H408" s="60">
        <v>3847.3121595551993</v>
      </c>
      <c r="I408" s="60">
        <v>3806.8141368230395</v>
      </c>
      <c r="J408" s="60">
        <v>3766.3161140908796</v>
      </c>
      <c r="K408" s="60">
        <v>3725.8180913587194</v>
      </c>
      <c r="L408" s="99">
        <v>3685.3200686265595</v>
      </c>
    </row>
    <row r="409" spans="1:12" ht="12.75" customHeight="1" x14ac:dyDescent="0.2">
      <c r="A409" s="95" t="s">
        <v>234</v>
      </c>
      <c r="B409" s="181"/>
      <c r="C409" s="60">
        <v>3968.8062277516788</v>
      </c>
      <c r="D409" s="60">
        <v>3929.1181654741627</v>
      </c>
      <c r="E409" s="60">
        <v>3889.4301031966452</v>
      </c>
      <c r="F409" s="60">
        <v>3849.7420409191286</v>
      </c>
      <c r="G409" s="60">
        <v>3810.0539786416116</v>
      </c>
      <c r="H409" s="60">
        <v>3770.365916364095</v>
      </c>
      <c r="I409" s="60">
        <v>3730.6778540865785</v>
      </c>
      <c r="J409" s="60">
        <v>3690.9897918090619</v>
      </c>
      <c r="K409" s="60">
        <v>3651.3017295315449</v>
      </c>
      <c r="L409" s="99">
        <v>3611.6136672540283</v>
      </c>
    </row>
    <row r="410" spans="1:12" ht="12.75" customHeight="1" x14ac:dyDescent="0.2">
      <c r="A410" s="95" t="s">
        <v>235</v>
      </c>
      <c r="B410" s="181"/>
      <c r="C410" s="60">
        <v>3889.4301031966452</v>
      </c>
      <c r="D410" s="60">
        <v>3850.5358021646794</v>
      </c>
      <c r="E410" s="60">
        <v>3811.6415011327122</v>
      </c>
      <c r="F410" s="60">
        <v>3772.7472001007459</v>
      </c>
      <c r="G410" s="60">
        <v>3733.8528990687792</v>
      </c>
      <c r="H410" s="60">
        <v>3694.9585980368129</v>
      </c>
      <c r="I410" s="60">
        <v>3656.064297004847</v>
      </c>
      <c r="J410" s="60">
        <v>3617.1699959728808</v>
      </c>
      <c r="K410" s="60">
        <v>3578.275694940914</v>
      </c>
      <c r="L410" s="99">
        <v>3539.3813939089478</v>
      </c>
    </row>
    <row r="411" spans="1:12" ht="13.5" customHeight="1" thickBot="1" x14ac:dyDescent="0.25">
      <c r="A411" s="96" t="s">
        <v>201</v>
      </c>
      <c r="B411" s="182"/>
      <c r="C411" s="100">
        <v>3811.6415011327122</v>
      </c>
      <c r="D411" s="100">
        <v>3773.5250861213858</v>
      </c>
      <c r="E411" s="100">
        <v>3735.4086711100576</v>
      </c>
      <c r="F411" s="100">
        <v>3697.2922560987308</v>
      </c>
      <c r="G411" s="100">
        <v>3659.1758410874036</v>
      </c>
      <c r="H411" s="100">
        <v>3621.0594260760768</v>
      </c>
      <c r="I411" s="100">
        <v>3582.94301106475</v>
      </c>
      <c r="J411" s="100">
        <v>3544.8265960534231</v>
      </c>
      <c r="K411" s="100">
        <v>3506.7101810420959</v>
      </c>
      <c r="L411" s="101">
        <v>3468.5937660307686</v>
      </c>
    </row>
    <row r="412" spans="1:12" ht="12.75" customHeight="1" x14ac:dyDescent="0.2">
      <c r="A412" s="92" t="s">
        <v>197</v>
      </c>
      <c r="B412" s="183" t="s">
        <v>149</v>
      </c>
      <c r="C412" s="36">
        <v>4775.27772</v>
      </c>
      <c r="D412" s="93">
        <v>4727.5249427999997</v>
      </c>
      <c r="E412" s="93">
        <v>4679.7721656000003</v>
      </c>
      <c r="F412" s="93">
        <v>4632.0193884</v>
      </c>
      <c r="G412" s="93">
        <v>4584.2666111999997</v>
      </c>
      <c r="H412" s="93">
        <v>4536.5138339999994</v>
      </c>
      <c r="I412" s="93">
        <v>4488.7610568</v>
      </c>
      <c r="J412" s="93">
        <v>4441.0082796000006</v>
      </c>
      <c r="K412" s="93">
        <v>4393.2555024000003</v>
      </c>
      <c r="L412" s="94">
        <v>4345.5027252</v>
      </c>
    </row>
    <row r="413" spans="1:12" ht="12.75" customHeight="1" x14ac:dyDescent="0.2">
      <c r="A413" s="95" t="s">
        <v>232</v>
      </c>
      <c r="B413" s="184"/>
      <c r="C413" s="36">
        <v>4679.7721656000003</v>
      </c>
      <c r="D413" s="36">
        <v>4632.9744439440001</v>
      </c>
      <c r="E413" s="36">
        <v>4586.1767222879998</v>
      </c>
      <c r="F413" s="36">
        <v>4539.3790006319996</v>
      </c>
      <c r="G413" s="36">
        <v>4492.5812789759993</v>
      </c>
      <c r="H413" s="36">
        <v>4445.7835573199991</v>
      </c>
      <c r="I413" s="36">
        <v>4398.9858356639998</v>
      </c>
      <c r="J413" s="36">
        <v>4352.1881140080004</v>
      </c>
      <c r="K413" s="36">
        <v>4305.3903923520002</v>
      </c>
      <c r="L413" s="102">
        <v>4258.5926706959999</v>
      </c>
    </row>
    <row r="414" spans="1:12" ht="12.75" customHeight="1" x14ac:dyDescent="0.2">
      <c r="A414" s="95" t="s">
        <v>233</v>
      </c>
      <c r="B414" s="184"/>
      <c r="C414" s="36">
        <v>4586.1767222879998</v>
      </c>
      <c r="D414" s="36">
        <v>4540.3149550651196</v>
      </c>
      <c r="E414" s="36">
        <v>4494.4531878422395</v>
      </c>
      <c r="F414" s="36">
        <v>4448.5914206193593</v>
      </c>
      <c r="G414" s="36">
        <v>4402.7296533964791</v>
      </c>
      <c r="H414" s="36">
        <v>4356.8678861735989</v>
      </c>
      <c r="I414" s="36">
        <v>4311.0061189507196</v>
      </c>
      <c r="J414" s="36">
        <v>4265.1443517278403</v>
      </c>
      <c r="K414" s="36">
        <v>4219.2825845049601</v>
      </c>
      <c r="L414" s="102">
        <v>4173.42081728208</v>
      </c>
    </row>
    <row r="415" spans="1:12" ht="12.75" customHeight="1" x14ac:dyDescent="0.2">
      <c r="A415" s="95" t="s">
        <v>234</v>
      </c>
      <c r="B415" s="184"/>
      <c r="C415" s="36">
        <v>4494.4531878422395</v>
      </c>
      <c r="D415" s="36">
        <v>4449.5086559638175</v>
      </c>
      <c r="E415" s="36">
        <v>4404.5641240853947</v>
      </c>
      <c r="F415" s="36">
        <v>4359.6195922069719</v>
      </c>
      <c r="G415" s="36">
        <v>4314.6750603285491</v>
      </c>
      <c r="H415" s="36">
        <v>4269.7305284501272</v>
      </c>
      <c r="I415" s="36">
        <v>4224.7859965717053</v>
      </c>
      <c r="J415" s="36">
        <v>4179.8414646932833</v>
      </c>
      <c r="K415" s="36">
        <v>4134.8969328148605</v>
      </c>
      <c r="L415" s="102">
        <v>4089.9524009364382</v>
      </c>
    </row>
    <row r="416" spans="1:12" ht="12.75" customHeight="1" x14ac:dyDescent="0.2">
      <c r="A416" s="95" t="s">
        <v>235</v>
      </c>
      <c r="B416" s="184"/>
      <c r="C416" s="36">
        <v>4404.5641240853947</v>
      </c>
      <c r="D416" s="36">
        <v>4360.5184828445408</v>
      </c>
      <c r="E416" s="36">
        <v>4316.4728416036869</v>
      </c>
      <c r="F416" s="36">
        <v>4272.4272003628321</v>
      </c>
      <c r="G416" s="36">
        <v>4228.3815591219782</v>
      </c>
      <c r="H416" s="36">
        <v>4184.3359178811243</v>
      </c>
      <c r="I416" s="36">
        <v>4140.2902766402713</v>
      </c>
      <c r="J416" s="36">
        <v>4096.2446353994173</v>
      </c>
      <c r="K416" s="36">
        <v>4052.1989941585634</v>
      </c>
      <c r="L416" s="102">
        <v>4008.1533529177095</v>
      </c>
    </row>
    <row r="417" spans="1:12" ht="13.5" customHeight="1" thickBot="1" x14ac:dyDescent="0.25">
      <c r="A417" s="96" t="s">
        <v>201</v>
      </c>
      <c r="B417" s="185"/>
      <c r="C417" s="103">
        <v>4316.4728416036869</v>
      </c>
      <c r="D417" s="103">
        <v>4273.3081131876497</v>
      </c>
      <c r="E417" s="103">
        <v>4230.1433847716135</v>
      </c>
      <c r="F417" s="103">
        <v>4186.9786563555754</v>
      </c>
      <c r="G417" s="103">
        <v>4143.8139279395382</v>
      </c>
      <c r="H417" s="103">
        <v>4100.6491995235019</v>
      </c>
      <c r="I417" s="103">
        <v>4057.4844711074657</v>
      </c>
      <c r="J417" s="103">
        <v>4014.3197426914289</v>
      </c>
      <c r="K417" s="103">
        <v>3971.1550142753922</v>
      </c>
      <c r="L417" s="104">
        <v>3927.9902858593555</v>
      </c>
    </row>
    <row r="418" spans="1:12" ht="12.75" customHeight="1" x14ac:dyDescent="0.2">
      <c r="A418" s="92" t="s">
        <v>197</v>
      </c>
      <c r="B418" s="180" t="s">
        <v>150</v>
      </c>
      <c r="C418" s="29">
        <v>5892.2590799999998</v>
      </c>
      <c r="D418" s="97">
        <v>5833.3364892</v>
      </c>
      <c r="E418" s="97">
        <v>5774.4138984000001</v>
      </c>
      <c r="F418" s="97">
        <v>5715.4913075999993</v>
      </c>
      <c r="G418" s="97">
        <v>5656.5687167999995</v>
      </c>
      <c r="H418" s="97">
        <v>5597.6461259999996</v>
      </c>
      <c r="I418" s="97">
        <v>5538.7235351999998</v>
      </c>
      <c r="J418" s="97">
        <v>5479.8009443999999</v>
      </c>
      <c r="K418" s="97">
        <v>5420.8783536000001</v>
      </c>
      <c r="L418" s="98">
        <v>5361.9557628000002</v>
      </c>
    </row>
    <row r="419" spans="1:12" ht="12.75" customHeight="1" x14ac:dyDescent="0.2">
      <c r="A419" s="95" t="s">
        <v>232</v>
      </c>
      <c r="B419" s="181"/>
      <c r="C419" s="60">
        <v>5774.4138984000001</v>
      </c>
      <c r="D419" s="60">
        <v>5716.6697594159996</v>
      </c>
      <c r="E419" s="60">
        <v>5658.925620432</v>
      </c>
      <c r="F419" s="60">
        <v>5601.1814814479994</v>
      </c>
      <c r="G419" s="60">
        <v>5543.4373424639998</v>
      </c>
      <c r="H419" s="60">
        <v>5485.6932034799993</v>
      </c>
      <c r="I419" s="60">
        <v>5427.9490644959997</v>
      </c>
      <c r="J419" s="60">
        <v>5370.204925512</v>
      </c>
      <c r="K419" s="60">
        <v>5312.4607865280004</v>
      </c>
      <c r="L419" s="99">
        <v>5254.7166475439999</v>
      </c>
    </row>
    <row r="420" spans="1:12" ht="12.75" customHeight="1" x14ac:dyDescent="0.2">
      <c r="A420" s="95" t="s">
        <v>233</v>
      </c>
      <c r="B420" s="181"/>
      <c r="C420" s="60">
        <v>5658.925620432</v>
      </c>
      <c r="D420" s="60">
        <v>5602.336364227679</v>
      </c>
      <c r="E420" s="60">
        <v>5545.7471080233599</v>
      </c>
      <c r="F420" s="60">
        <v>5489.157851819039</v>
      </c>
      <c r="G420" s="60">
        <v>5432.5685956147199</v>
      </c>
      <c r="H420" s="60">
        <v>5375.979339410399</v>
      </c>
      <c r="I420" s="60">
        <v>5319.3900832060799</v>
      </c>
      <c r="J420" s="60">
        <v>5262.8008270017599</v>
      </c>
      <c r="K420" s="60">
        <v>5206.2115707974399</v>
      </c>
      <c r="L420" s="99">
        <v>5149.6223145931199</v>
      </c>
    </row>
    <row r="421" spans="1:12" ht="12.75" customHeight="1" x14ac:dyDescent="0.2">
      <c r="A421" s="95" t="s">
        <v>234</v>
      </c>
      <c r="B421" s="181"/>
      <c r="C421" s="60">
        <v>5545.7471080233599</v>
      </c>
      <c r="D421" s="60">
        <v>5490.2896369431255</v>
      </c>
      <c r="E421" s="60">
        <v>5434.8321658628929</v>
      </c>
      <c r="F421" s="60">
        <v>5379.3746947826585</v>
      </c>
      <c r="G421" s="60">
        <v>5323.9172237024259</v>
      </c>
      <c r="H421" s="60">
        <v>5268.4597526221905</v>
      </c>
      <c r="I421" s="60">
        <v>5213.0022815419579</v>
      </c>
      <c r="J421" s="60">
        <v>5157.5448104617244</v>
      </c>
      <c r="K421" s="60">
        <v>5102.0873393814909</v>
      </c>
      <c r="L421" s="99">
        <v>5046.6298683012574</v>
      </c>
    </row>
    <row r="422" spans="1:12" ht="12.75" customHeight="1" x14ac:dyDescent="0.2">
      <c r="A422" s="95" t="s">
        <v>235</v>
      </c>
      <c r="B422" s="181"/>
      <c r="C422" s="60">
        <v>5434.8321658628929</v>
      </c>
      <c r="D422" s="60">
        <v>5380.4838442042628</v>
      </c>
      <c r="E422" s="60">
        <v>5326.1355225456346</v>
      </c>
      <c r="F422" s="60">
        <v>5271.7872008870054</v>
      </c>
      <c r="G422" s="60">
        <v>5217.4388792283771</v>
      </c>
      <c r="H422" s="60">
        <v>5163.090557569747</v>
      </c>
      <c r="I422" s="60">
        <v>5108.7422359111188</v>
      </c>
      <c r="J422" s="60">
        <v>5054.3939142524896</v>
      </c>
      <c r="K422" s="60">
        <v>5000.0455925938613</v>
      </c>
      <c r="L422" s="99">
        <v>4945.6972709352322</v>
      </c>
    </row>
    <row r="423" spans="1:12" ht="13.5" customHeight="1" thickBot="1" x14ac:dyDescent="0.25">
      <c r="A423" s="96" t="s">
        <v>201</v>
      </c>
      <c r="B423" s="182"/>
      <c r="C423" s="100">
        <v>5326.1355225456346</v>
      </c>
      <c r="D423" s="100">
        <v>5272.8741673201775</v>
      </c>
      <c r="E423" s="100">
        <v>5219.6128120947214</v>
      </c>
      <c r="F423" s="100">
        <v>5166.3514568692653</v>
      </c>
      <c r="G423" s="100">
        <v>5113.0901016438092</v>
      </c>
      <c r="H423" s="100">
        <v>5059.8287464183522</v>
      </c>
      <c r="I423" s="100">
        <v>5006.5673911928961</v>
      </c>
      <c r="J423" s="100">
        <v>4953.30603596744</v>
      </c>
      <c r="K423" s="100">
        <v>4900.0446807419839</v>
      </c>
      <c r="L423" s="101">
        <v>4846.7833255165278</v>
      </c>
    </row>
    <row r="424" spans="1:12" ht="12.75" customHeight="1" x14ac:dyDescent="0.2">
      <c r="A424" s="92" t="s">
        <v>197</v>
      </c>
      <c r="B424" s="183" t="s">
        <v>151</v>
      </c>
      <c r="C424" s="36">
        <v>7009.2404400000005</v>
      </c>
      <c r="D424" s="93">
        <v>6939.1480356000002</v>
      </c>
      <c r="E424" s="93">
        <v>6869.0556312000008</v>
      </c>
      <c r="F424" s="93">
        <v>6798.9632268000005</v>
      </c>
      <c r="G424" s="93">
        <v>6728.8708224000002</v>
      </c>
      <c r="H424" s="93">
        <v>6658.7784179999999</v>
      </c>
      <c r="I424" s="93">
        <v>6588.6860136000005</v>
      </c>
      <c r="J424" s="93">
        <v>6518.5936092000011</v>
      </c>
      <c r="K424" s="93">
        <v>6448.5012048000008</v>
      </c>
      <c r="L424" s="94">
        <v>6378.4088004000005</v>
      </c>
    </row>
    <row r="425" spans="1:12" ht="12.75" customHeight="1" x14ac:dyDescent="0.2">
      <c r="A425" s="95" t="s">
        <v>232</v>
      </c>
      <c r="B425" s="184"/>
      <c r="C425" s="36">
        <v>6869.0556312000008</v>
      </c>
      <c r="D425" s="36">
        <v>6800.365074888</v>
      </c>
      <c r="E425" s="36">
        <v>6731.674518576001</v>
      </c>
      <c r="F425" s="36">
        <v>6662.9839622640002</v>
      </c>
      <c r="G425" s="36">
        <v>6594.2934059520003</v>
      </c>
      <c r="H425" s="36">
        <v>6525.6028496399995</v>
      </c>
      <c r="I425" s="36">
        <v>6456.9122933280005</v>
      </c>
      <c r="J425" s="36">
        <v>6388.2217370160006</v>
      </c>
      <c r="K425" s="36">
        <v>6319.5311807040007</v>
      </c>
      <c r="L425" s="102">
        <v>6250.8406243920008</v>
      </c>
    </row>
    <row r="426" spans="1:12" ht="12.75" customHeight="1" x14ac:dyDescent="0.2">
      <c r="A426" s="95" t="s">
        <v>233</v>
      </c>
      <c r="B426" s="184"/>
      <c r="C426" s="36">
        <v>6731.674518576001</v>
      </c>
      <c r="D426" s="36">
        <v>6664.3577733902403</v>
      </c>
      <c r="E426" s="36">
        <v>6597.0410282044804</v>
      </c>
      <c r="F426" s="36">
        <v>6529.7242830187197</v>
      </c>
      <c r="G426" s="36">
        <v>6462.4075378329599</v>
      </c>
      <c r="H426" s="36">
        <v>6395.0907926471991</v>
      </c>
      <c r="I426" s="36">
        <v>6327.7740474614402</v>
      </c>
      <c r="J426" s="36">
        <v>6260.4573022756804</v>
      </c>
      <c r="K426" s="36">
        <v>6193.1405570899205</v>
      </c>
      <c r="L426" s="102">
        <v>6125.8238119041607</v>
      </c>
    </row>
    <row r="427" spans="1:12" ht="12.75" customHeight="1" x14ac:dyDescent="0.2">
      <c r="A427" s="95" t="s">
        <v>234</v>
      </c>
      <c r="B427" s="184"/>
      <c r="C427" s="36">
        <v>6597.0410282044804</v>
      </c>
      <c r="D427" s="36">
        <v>6531.0706179224353</v>
      </c>
      <c r="E427" s="36">
        <v>6465.1002076403911</v>
      </c>
      <c r="F427" s="36">
        <v>6399.1297973583451</v>
      </c>
      <c r="G427" s="36">
        <v>6333.1593870763008</v>
      </c>
      <c r="H427" s="36">
        <v>6267.1889767942548</v>
      </c>
      <c r="I427" s="36">
        <v>6201.2185665122115</v>
      </c>
      <c r="J427" s="36">
        <v>6135.2481562301664</v>
      </c>
      <c r="K427" s="36">
        <v>6069.2777459481222</v>
      </c>
      <c r="L427" s="102">
        <v>6003.3073356660771</v>
      </c>
    </row>
    <row r="428" spans="1:12" ht="12.75" customHeight="1" x14ac:dyDescent="0.2">
      <c r="A428" s="95" t="s">
        <v>235</v>
      </c>
      <c r="B428" s="184"/>
      <c r="C428" s="36">
        <v>6465.1002076403911</v>
      </c>
      <c r="D428" s="36">
        <v>6400.4492055639867</v>
      </c>
      <c r="E428" s="36">
        <v>6335.7982034875831</v>
      </c>
      <c r="F428" s="36">
        <v>6271.1472014111778</v>
      </c>
      <c r="G428" s="36">
        <v>6206.4961993347752</v>
      </c>
      <c r="H428" s="36">
        <v>6141.8451972583698</v>
      </c>
      <c r="I428" s="36">
        <v>6077.1941951819672</v>
      </c>
      <c r="J428" s="36">
        <v>6012.5431931055628</v>
      </c>
      <c r="K428" s="36">
        <v>5947.8921910291592</v>
      </c>
      <c r="L428" s="102">
        <v>5883.2411889527557</v>
      </c>
    </row>
    <row r="429" spans="1:12" ht="13.5" customHeight="1" thickBot="1" x14ac:dyDescent="0.25">
      <c r="A429" s="96" t="s">
        <v>201</v>
      </c>
      <c r="B429" s="185"/>
      <c r="C429" s="103">
        <v>6335.7982034875831</v>
      </c>
      <c r="D429" s="103">
        <v>6272.4402214527072</v>
      </c>
      <c r="E429" s="103">
        <v>6209.0822394178313</v>
      </c>
      <c r="F429" s="103">
        <v>6145.7242573829544</v>
      </c>
      <c r="G429" s="103">
        <v>6082.3662753480794</v>
      </c>
      <c r="H429" s="103">
        <v>6019.0082933132026</v>
      </c>
      <c r="I429" s="103">
        <v>5955.6503112783275</v>
      </c>
      <c r="J429" s="103">
        <v>5892.2923292434516</v>
      </c>
      <c r="K429" s="103">
        <v>5828.9343472085757</v>
      </c>
      <c r="L429" s="104">
        <v>5765.5763651737007</v>
      </c>
    </row>
    <row r="430" spans="1:12" ht="12.75" customHeight="1" x14ac:dyDescent="0.2">
      <c r="A430" s="92" t="s">
        <v>197</v>
      </c>
      <c r="B430" s="180" t="s">
        <v>152</v>
      </c>
      <c r="C430" s="29">
        <v>8126.2218000000003</v>
      </c>
      <c r="D430" s="97">
        <v>8044.9595820000004</v>
      </c>
      <c r="E430" s="97">
        <v>7963.6973640000006</v>
      </c>
      <c r="F430" s="97">
        <v>7882.4351459999998</v>
      </c>
      <c r="G430" s="97">
        <v>7801.172928</v>
      </c>
      <c r="H430" s="97">
        <v>7719.9107100000001</v>
      </c>
      <c r="I430" s="97">
        <v>7638.6484920000003</v>
      </c>
      <c r="J430" s="97">
        <v>7557.3862740000004</v>
      </c>
      <c r="K430" s="97">
        <v>7476.1240560000006</v>
      </c>
      <c r="L430" s="98">
        <v>7394.8618380000007</v>
      </c>
    </row>
    <row r="431" spans="1:12" ht="12.75" customHeight="1" x14ac:dyDescent="0.2">
      <c r="A431" s="95" t="s">
        <v>232</v>
      </c>
      <c r="B431" s="181"/>
      <c r="C431" s="60">
        <v>7963.6973640000006</v>
      </c>
      <c r="D431" s="60">
        <v>7884.0603903600004</v>
      </c>
      <c r="E431" s="60">
        <v>7804.4234167200002</v>
      </c>
      <c r="F431" s="60">
        <v>7724.78644308</v>
      </c>
      <c r="G431" s="60">
        <v>7645.1494694399998</v>
      </c>
      <c r="H431" s="60">
        <v>7565.5124957999997</v>
      </c>
      <c r="I431" s="60">
        <v>7485.8755221600004</v>
      </c>
      <c r="J431" s="60">
        <v>7406.2385485200002</v>
      </c>
      <c r="K431" s="60">
        <v>7326.60157488</v>
      </c>
      <c r="L431" s="99">
        <v>7246.9646012400008</v>
      </c>
    </row>
    <row r="432" spans="1:12" ht="12.75" customHeight="1" x14ac:dyDescent="0.2">
      <c r="A432" s="95" t="s">
        <v>233</v>
      </c>
      <c r="B432" s="181"/>
      <c r="C432" s="60">
        <v>7804.4234167200002</v>
      </c>
      <c r="D432" s="60">
        <v>7726.3791825528006</v>
      </c>
      <c r="E432" s="60">
        <v>7648.3349483856</v>
      </c>
      <c r="F432" s="60">
        <v>7570.2907142183994</v>
      </c>
      <c r="G432" s="60">
        <v>7492.2464800511998</v>
      </c>
      <c r="H432" s="60">
        <v>7414.2022458839992</v>
      </c>
      <c r="I432" s="60">
        <v>7336.1580117168005</v>
      </c>
      <c r="J432" s="60">
        <v>7258.1137775495999</v>
      </c>
      <c r="K432" s="60">
        <v>7180.0695433824003</v>
      </c>
      <c r="L432" s="99">
        <v>7102.0253092152007</v>
      </c>
    </row>
    <row r="433" spans="1:12" ht="12.75" customHeight="1" x14ac:dyDescent="0.2">
      <c r="A433" s="95" t="s">
        <v>234</v>
      </c>
      <c r="B433" s="181"/>
      <c r="C433" s="60">
        <v>7648.3349483856</v>
      </c>
      <c r="D433" s="60">
        <v>7571.8515989017442</v>
      </c>
      <c r="E433" s="60">
        <v>7495.3682494178875</v>
      </c>
      <c r="F433" s="60">
        <v>7418.8848999340316</v>
      </c>
      <c r="G433" s="60">
        <v>7342.4015504501758</v>
      </c>
      <c r="H433" s="60">
        <v>7265.9182009663191</v>
      </c>
      <c r="I433" s="60">
        <v>7189.4348514824642</v>
      </c>
      <c r="J433" s="60">
        <v>7112.9515019986075</v>
      </c>
      <c r="K433" s="60">
        <v>7036.4681525147525</v>
      </c>
      <c r="L433" s="99">
        <v>6959.9848030308967</v>
      </c>
    </row>
    <row r="434" spans="1:12" ht="12.75" customHeight="1" x14ac:dyDescent="0.2">
      <c r="A434" s="95" t="s">
        <v>235</v>
      </c>
      <c r="B434" s="181"/>
      <c r="C434" s="60">
        <v>7495.3682494178875</v>
      </c>
      <c r="D434" s="60">
        <v>7420.4145669237096</v>
      </c>
      <c r="E434" s="60">
        <v>7345.4608844295299</v>
      </c>
      <c r="F434" s="60">
        <v>7270.5072019353511</v>
      </c>
      <c r="G434" s="60">
        <v>7195.5535194411723</v>
      </c>
      <c r="H434" s="60">
        <v>7120.5998369469926</v>
      </c>
      <c r="I434" s="60">
        <v>7045.6461544528147</v>
      </c>
      <c r="J434" s="60">
        <v>6970.692471958635</v>
      </c>
      <c r="K434" s="60">
        <v>6895.7387894644571</v>
      </c>
      <c r="L434" s="99">
        <v>6820.7851069702783</v>
      </c>
    </row>
    <row r="435" spans="1:12" ht="13.5" customHeight="1" thickBot="1" x14ac:dyDescent="0.25">
      <c r="A435" s="96" t="s">
        <v>201</v>
      </c>
      <c r="B435" s="182"/>
      <c r="C435" s="100">
        <v>7345.4608844295299</v>
      </c>
      <c r="D435" s="100">
        <v>7272.006275585235</v>
      </c>
      <c r="E435" s="100">
        <v>7198.5516667409393</v>
      </c>
      <c r="F435" s="100">
        <v>7125.0970578966435</v>
      </c>
      <c r="G435" s="100">
        <v>7051.6424490523486</v>
      </c>
      <c r="H435" s="100">
        <v>6978.1878402080529</v>
      </c>
      <c r="I435" s="100">
        <v>6904.733231363758</v>
      </c>
      <c r="J435" s="100">
        <v>6831.2786225194623</v>
      </c>
      <c r="K435" s="100">
        <v>6757.8240136751674</v>
      </c>
      <c r="L435" s="101">
        <v>6684.3694048308726</v>
      </c>
    </row>
    <row r="436" spans="1:12" ht="12.75" customHeight="1" x14ac:dyDescent="0.2">
      <c r="A436" s="92" t="s">
        <v>197</v>
      </c>
      <c r="B436" s="183" t="s">
        <v>153</v>
      </c>
      <c r="C436" s="36">
        <v>9243.2031600000009</v>
      </c>
      <c r="D436" s="93">
        <v>9150.7711284000015</v>
      </c>
      <c r="E436" s="93">
        <v>9058.3390968000003</v>
      </c>
      <c r="F436" s="93">
        <v>8965.9070652000009</v>
      </c>
      <c r="G436" s="93">
        <v>8873.4750335999997</v>
      </c>
      <c r="H436" s="93">
        <v>8781.0430020000003</v>
      </c>
      <c r="I436" s="93">
        <v>8688.610970400001</v>
      </c>
      <c r="J436" s="93">
        <v>8596.1789388000016</v>
      </c>
      <c r="K436" s="93">
        <v>8503.7469072000004</v>
      </c>
      <c r="L436" s="94">
        <v>8411.314875600001</v>
      </c>
    </row>
    <row r="437" spans="1:12" ht="12.75" customHeight="1" x14ac:dyDescent="0.2">
      <c r="A437" s="95" t="s">
        <v>232</v>
      </c>
      <c r="B437" s="184"/>
      <c r="C437" s="36">
        <v>9058.3390968000003</v>
      </c>
      <c r="D437" s="36">
        <v>8967.7557058320017</v>
      </c>
      <c r="E437" s="36">
        <v>8877.1723148639994</v>
      </c>
      <c r="F437" s="36">
        <v>8786.5889238960008</v>
      </c>
      <c r="G437" s="36">
        <v>8696.0055329280003</v>
      </c>
      <c r="H437" s="36">
        <v>8605.4221419599999</v>
      </c>
      <c r="I437" s="36">
        <v>8514.8387509920012</v>
      </c>
      <c r="J437" s="36">
        <v>8424.2553600240008</v>
      </c>
      <c r="K437" s="36">
        <v>8333.6719690560003</v>
      </c>
      <c r="L437" s="102">
        <v>8243.0885780880017</v>
      </c>
    </row>
    <row r="438" spans="1:12" ht="12.75" customHeight="1" x14ac:dyDescent="0.2">
      <c r="A438" s="95" t="s">
        <v>233</v>
      </c>
      <c r="B438" s="184"/>
      <c r="C438" s="36">
        <v>8877.1723148639994</v>
      </c>
      <c r="D438" s="36">
        <v>8788.4005917153609</v>
      </c>
      <c r="E438" s="36">
        <v>8699.6288685667187</v>
      </c>
      <c r="F438" s="36">
        <v>8610.8571454180801</v>
      </c>
      <c r="G438" s="36">
        <v>8522.0854222694397</v>
      </c>
      <c r="H438" s="36">
        <v>8433.3136991207994</v>
      </c>
      <c r="I438" s="36">
        <v>8344.5419759721608</v>
      </c>
      <c r="J438" s="36">
        <v>8255.7702528235204</v>
      </c>
      <c r="K438" s="36">
        <v>8166.99852967488</v>
      </c>
      <c r="L438" s="102">
        <v>8078.2268065262415</v>
      </c>
    </row>
    <row r="439" spans="1:12" ht="12.75" customHeight="1" x14ac:dyDescent="0.2">
      <c r="A439" s="95" t="s">
        <v>234</v>
      </c>
      <c r="B439" s="184"/>
      <c r="C439" s="36">
        <v>8699.6288685667187</v>
      </c>
      <c r="D439" s="36">
        <v>8612.632579881054</v>
      </c>
      <c r="E439" s="36">
        <v>8525.6362911953838</v>
      </c>
      <c r="F439" s="36">
        <v>8438.6400025097191</v>
      </c>
      <c r="G439" s="36">
        <v>8351.6437138240508</v>
      </c>
      <c r="H439" s="36">
        <v>8264.6474251383825</v>
      </c>
      <c r="I439" s="36">
        <v>8177.6511364527178</v>
      </c>
      <c r="J439" s="36">
        <v>8090.6548477670494</v>
      </c>
      <c r="K439" s="36">
        <v>8003.658559081382</v>
      </c>
      <c r="L439" s="102">
        <v>7916.6622703957164</v>
      </c>
    </row>
    <row r="440" spans="1:12" ht="12.75" customHeight="1" x14ac:dyDescent="0.2">
      <c r="A440" s="95" t="s">
        <v>235</v>
      </c>
      <c r="B440" s="184"/>
      <c r="C440" s="36">
        <v>8525.6362911953838</v>
      </c>
      <c r="D440" s="36">
        <v>8440.3799282834334</v>
      </c>
      <c r="E440" s="36">
        <v>8355.1235653714757</v>
      </c>
      <c r="F440" s="36">
        <v>8269.8672024595253</v>
      </c>
      <c r="G440" s="36">
        <v>8184.6108395475694</v>
      </c>
      <c r="H440" s="36">
        <v>8099.3544766356144</v>
      </c>
      <c r="I440" s="36">
        <v>8014.0981137236631</v>
      </c>
      <c r="J440" s="36">
        <v>7928.8417508117082</v>
      </c>
      <c r="K440" s="36">
        <v>7843.5853878997541</v>
      </c>
      <c r="L440" s="102">
        <v>7758.3290249878019</v>
      </c>
    </row>
    <row r="441" spans="1:12" ht="13.5" customHeight="1" thickBot="1" x14ac:dyDescent="0.25">
      <c r="A441" s="96" t="s">
        <v>201</v>
      </c>
      <c r="B441" s="185"/>
      <c r="C441" s="103">
        <v>8355.1235653714757</v>
      </c>
      <c r="D441" s="103">
        <v>8271.5723297177647</v>
      </c>
      <c r="E441" s="103">
        <v>8188.0210940640463</v>
      </c>
      <c r="F441" s="103">
        <v>8104.4698584103344</v>
      </c>
      <c r="G441" s="103">
        <v>8020.9186227566179</v>
      </c>
      <c r="H441" s="103">
        <v>7937.3673871029023</v>
      </c>
      <c r="I441" s="103">
        <v>7853.8161514491894</v>
      </c>
      <c r="J441" s="103">
        <v>7770.2649157954738</v>
      </c>
      <c r="K441" s="103">
        <v>7686.7136801417591</v>
      </c>
      <c r="L441" s="104">
        <v>7603.1624444880454</v>
      </c>
    </row>
    <row r="442" spans="1:12" ht="35.1" customHeight="1" x14ac:dyDescent="0.2"/>
    <row r="445" spans="1:12" ht="35.1" customHeight="1" x14ac:dyDescent="0.2"/>
    <row r="448" spans="1:12" ht="35.1" customHeight="1" x14ac:dyDescent="0.2"/>
    <row r="451" ht="35.1" customHeight="1" x14ac:dyDescent="0.2"/>
    <row r="454" ht="35.1" customHeight="1" x14ac:dyDescent="0.2"/>
    <row r="457" ht="35.1" customHeight="1" x14ac:dyDescent="0.2"/>
    <row r="458" ht="12.75" customHeight="1" x14ac:dyDescent="0.2"/>
    <row r="459" ht="13.5" customHeight="1" x14ac:dyDescent="0.2"/>
    <row r="460" ht="35.1" customHeight="1" x14ac:dyDescent="0.2"/>
    <row r="461" ht="12.75" customHeight="1" x14ac:dyDescent="0.2"/>
    <row r="462" ht="13.5" customHeight="1" x14ac:dyDescent="0.2"/>
    <row r="463" ht="35.1" customHeight="1" x14ac:dyDescent="0.2"/>
    <row r="464" ht="12.75" customHeight="1" x14ac:dyDescent="0.2"/>
    <row r="465" ht="12.75" customHeight="1" x14ac:dyDescent="0.2"/>
    <row r="466" ht="35.1" customHeight="1" x14ac:dyDescent="0.2"/>
    <row r="467" ht="12.75" customHeight="1" x14ac:dyDescent="0.2"/>
    <row r="468" ht="35.1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</sheetData>
  <sheetProtection autoFilter="0"/>
  <mergeCells count="80">
    <mergeCell ref="B58:B63"/>
    <mergeCell ref="A2:L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A57:L57"/>
    <mergeCell ref="B125:B130"/>
    <mergeCell ref="B64:B69"/>
    <mergeCell ref="B70:B75"/>
    <mergeCell ref="B76:B81"/>
    <mergeCell ref="B82:B87"/>
    <mergeCell ref="B88:B93"/>
    <mergeCell ref="B94:B99"/>
    <mergeCell ref="B100:B105"/>
    <mergeCell ref="B106:B111"/>
    <mergeCell ref="A112:L112"/>
    <mergeCell ref="B113:B118"/>
    <mergeCell ref="B119:B124"/>
    <mergeCell ref="B192:B197"/>
    <mergeCell ref="B131:B136"/>
    <mergeCell ref="B137:B142"/>
    <mergeCell ref="B143:B148"/>
    <mergeCell ref="B149:B154"/>
    <mergeCell ref="B155:B160"/>
    <mergeCell ref="B161:B166"/>
    <mergeCell ref="A167:L167"/>
    <mergeCell ref="B168:B173"/>
    <mergeCell ref="B174:B179"/>
    <mergeCell ref="B180:B185"/>
    <mergeCell ref="B186:B191"/>
    <mergeCell ref="B259:B264"/>
    <mergeCell ref="B198:B203"/>
    <mergeCell ref="B204:B209"/>
    <mergeCell ref="B210:B215"/>
    <mergeCell ref="B216:B221"/>
    <mergeCell ref="A222:L222"/>
    <mergeCell ref="B223:B228"/>
    <mergeCell ref="B229:B234"/>
    <mergeCell ref="B235:B240"/>
    <mergeCell ref="B241:B246"/>
    <mergeCell ref="B247:B252"/>
    <mergeCell ref="B253:B258"/>
    <mergeCell ref="B326:B331"/>
    <mergeCell ref="B265:B270"/>
    <mergeCell ref="B271:B276"/>
    <mergeCell ref="A277:L277"/>
    <mergeCell ref="B278:B283"/>
    <mergeCell ref="B284:B289"/>
    <mergeCell ref="B290:B295"/>
    <mergeCell ref="B296:B301"/>
    <mergeCell ref="B302:B307"/>
    <mergeCell ref="B308:B313"/>
    <mergeCell ref="B314:B319"/>
    <mergeCell ref="B320:B325"/>
    <mergeCell ref="B388:B393"/>
    <mergeCell ref="A332:L332"/>
    <mergeCell ref="B333:B338"/>
    <mergeCell ref="B339:B344"/>
    <mergeCell ref="B345:B350"/>
    <mergeCell ref="B351:B356"/>
    <mergeCell ref="B357:B362"/>
    <mergeCell ref="B363:B368"/>
    <mergeCell ref="B369:B374"/>
    <mergeCell ref="B375:B380"/>
    <mergeCell ref="B381:B386"/>
    <mergeCell ref="A387:L387"/>
    <mergeCell ref="B430:B435"/>
    <mergeCell ref="B436:B441"/>
    <mergeCell ref="B394:B399"/>
    <mergeCell ref="B400:B405"/>
    <mergeCell ref="B406:B411"/>
    <mergeCell ref="B412:B417"/>
    <mergeCell ref="B418:B423"/>
    <mergeCell ref="B424:B4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1" sqref="G1"/>
    </sheetView>
  </sheetViews>
  <sheetFormatPr defaultRowHeight="15" x14ac:dyDescent="0.25"/>
  <cols>
    <col min="1" max="1" width="40.7109375" customWidth="1"/>
    <col min="2" max="2" width="23.28515625" customWidth="1"/>
    <col min="10" max="11" width="9.140625" hidden="1" customWidth="1"/>
    <col min="12" max="14" width="9.140625" customWidth="1"/>
    <col min="16" max="16" width="0" hidden="1" customWidth="1"/>
  </cols>
  <sheetData>
    <row r="1" spans="1:16" ht="18.75" customHeight="1" x14ac:dyDescent="0.25">
      <c r="A1" s="189" t="s">
        <v>295</v>
      </c>
      <c r="B1" s="190"/>
    </row>
    <row r="2" spans="1:16" x14ac:dyDescent="0.25">
      <c r="A2" s="82" t="s">
        <v>296</v>
      </c>
      <c r="B2" s="106">
        <v>10.632</v>
      </c>
      <c r="K2">
        <v>0</v>
      </c>
    </row>
    <row r="3" spans="1:16" ht="15" hidden="1" customHeight="1" x14ac:dyDescent="0.25">
      <c r="A3" s="107" t="s">
        <v>297</v>
      </c>
      <c r="B3" s="108">
        <v>9.7460000000000004</v>
      </c>
      <c r="K3">
        <v>0</v>
      </c>
    </row>
    <row r="4" spans="1:16" ht="15" hidden="1" customHeight="1" x14ac:dyDescent="0.25">
      <c r="A4" s="109" t="s">
        <v>298</v>
      </c>
      <c r="B4" s="110">
        <v>10.968</v>
      </c>
      <c r="K4">
        <v>0</v>
      </c>
    </row>
    <row r="5" spans="1:16" x14ac:dyDescent="0.25">
      <c r="A5" s="111" t="s">
        <v>299</v>
      </c>
      <c r="B5" s="112">
        <v>10.054000000000002</v>
      </c>
      <c r="K5">
        <v>0</v>
      </c>
    </row>
    <row r="6" spans="1:16" x14ac:dyDescent="0.25">
      <c r="A6" s="82" t="s">
        <v>300</v>
      </c>
      <c r="B6" s="106">
        <v>10.968</v>
      </c>
    </row>
    <row r="7" spans="1:16" x14ac:dyDescent="0.25">
      <c r="A7" s="107" t="s">
        <v>301</v>
      </c>
      <c r="B7" s="108">
        <v>10.054000000000002</v>
      </c>
    </row>
    <row r="8" spans="1:16" x14ac:dyDescent="0.25">
      <c r="A8" s="109" t="s">
        <v>302</v>
      </c>
      <c r="B8" s="110">
        <v>12.336</v>
      </c>
      <c r="P8">
        <v>0</v>
      </c>
    </row>
    <row r="9" spans="1:16" x14ac:dyDescent="0.25">
      <c r="A9" s="109" t="s">
        <v>303</v>
      </c>
      <c r="B9" s="110">
        <v>11.308000000000002</v>
      </c>
    </row>
    <row r="10" spans="1:16" x14ac:dyDescent="0.25">
      <c r="A10" s="82" t="s">
        <v>304</v>
      </c>
      <c r="B10" s="106">
        <v>12.336</v>
      </c>
    </row>
    <row r="11" spans="1:16" x14ac:dyDescent="0.25">
      <c r="A11" s="107" t="s">
        <v>305</v>
      </c>
      <c r="B11" s="108">
        <v>11.308000000000002</v>
      </c>
    </row>
    <row r="12" spans="1:16" ht="26.25" x14ac:dyDescent="0.25">
      <c r="A12" s="70" t="s">
        <v>173</v>
      </c>
      <c r="B12" s="110">
        <v>9.7560000000000002</v>
      </c>
    </row>
    <row r="13" spans="1:16" ht="26.25" x14ac:dyDescent="0.25">
      <c r="A13" s="70" t="s">
        <v>174</v>
      </c>
      <c r="B13" s="110">
        <v>8.9430000000000014</v>
      </c>
    </row>
    <row r="14" spans="1:16" ht="26.25" x14ac:dyDescent="0.25">
      <c r="A14" s="70" t="s">
        <v>175</v>
      </c>
      <c r="B14" s="110">
        <v>12.132000000000001</v>
      </c>
    </row>
    <row r="15" spans="1:16" ht="26.25" x14ac:dyDescent="0.25">
      <c r="A15" s="70" t="s">
        <v>176</v>
      </c>
      <c r="B15" s="110">
        <v>11.121000000000002</v>
      </c>
    </row>
    <row r="16" spans="1:16" x14ac:dyDescent="0.25">
      <c r="A16" s="70" t="s">
        <v>306</v>
      </c>
      <c r="B16" s="110">
        <v>8.6811428571428575</v>
      </c>
    </row>
    <row r="17" spans="1:2" x14ac:dyDescent="0.25">
      <c r="A17" s="70" t="s">
        <v>307</v>
      </c>
      <c r="B17" s="110">
        <v>7.9577142857142862</v>
      </c>
    </row>
    <row r="18" spans="1:2" x14ac:dyDescent="0.25">
      <c r="A18" s="113" t="s">
        <v>308</v>
      </c>
      <c r="B18" s="106">
        <v>8.6811428571428575</v>
      </c>
    </row>
    <row r="19" spans="1:2" x14ac:dyDescent="0.25">
      <c r="A19" s="114" t="s">
        <v>309</v>
      </c>
      <c r="B19" s="108">
        <v>7.9577142857142862</v>
      </c>
    </row>
    <row r="20" spans="1:2" x14ac:dyDescent="0.25">
      <c r="A20" s="70" t="s">
        <v>310</v>
      </c>
      <c r="B20" s="110">
        <v>8.6811428571428575</v>
      </c>
    </row>
    <row r="21" spans="1:2" x14ac:dyDescent="0.25">
      <c r="A21" s="70" t="s">
        <v>311</v>
      </c>
      <c r="B21" s="110">
        <v>7.9577142857142862</v>
      </c>
    </row>
    <row r="22" spans="1:2" x14ac:dyDescent="0.25">
      <c r="A22" s="114" t="s">
        <v>312</v>
      </c>
      <c r="B22" s="108">
        <v>8.6811428571428575</v>
      </c>
    </row>
    <row r="23" spans="1:2" x14ac:dyDescent="0.25">
      <c r="A23" s="114" t="s">
        <v>313</v>
      </c>
      <c r="B23" s="108">
        <v>7.9577142857142862</v>
      </c>
    </row>
    <row r="24" spans="1:2" ht="26.25" x14ac:dyDescent="0.25">
      <c r="A24" s="70" t="s">
        <v>314</v>
      </c>
      <c r="B24" s="110">
        <v>11.28</v>
      </c>
    </row>
    <row r="25" spans="1:2" ht="26.25" x14ac:dyDescent="0.25">
      <c r="A25" s="70" t="s">
        <v>315</v>
      </c>
      <c r="B25" s="110">
        <v>10.340000000000002</v>
      </c>
    </row>
    <row r="26" spans="1:2" ht="26.25" x14ac:dyDescent="0.25">
      <c r="A26" s="70" t="s">
        <v>316</v>
      </c>
      <c r="B26" s="110">
        <v>13.679999999999998</v>
      </c>
    </row>
    <row r="27" spans="1:2" ht="26.25" x14ac:dyDescent="0.25">
      <c r="A27" s="70" t="s">
        <v>317</v>
      </c>
      <c r="B27" s="110">
        <v>12.54</v>
      </c>
    </row>
    <row r="28" spans="1:2" x14ac:dyDescent="0.25">
      <c r="A28" s="70" t="s">
        <v>318</v>
      </c>
      <c r="B28" s="110">
        <v>12.851999999999999</v>
      </c>
    </row>
    <row r="29" spans="1:2" x14ac:dyDescent="0.25">
      <c r="A29" s="70" t="s">
        <v>319</v>
      </c>
      <c r="B29" s="110">
        <v>11.781000000000001</v>
      </c>
    </row>
    <row r="30" spans="1:2" x14ac:dyDescent="0.25">
      <c r="A30" s="113" t="s">
        <v>320</v>
      </c>
      <c r="B30" s="106">
        <v>12.851999999999999</v>
      </c>
    </row>
    <row r="31" spans="1:2" x14ac:dyDescent="0.25">
      <c r="A31" s="114" t="s">
        <v>321</v>
      </c>
      <c r="B31" s="108">
        <v>11.781000000000001</v>
      </c>
    </row>
    <row r="32" spans="1:2" x14ac:dyDescent="0.25">
      <c r="A32" s="70" t="s">
        <v>322</v>
      </c>
      <c r="B32" s="110">
        <v>20.31024</v>
      </c>
    </row>
    <row r="33" spans="1:2" x14ac:dyDescent="0.25">
      <c r="A33" s="70" t="s">
        <v>323</v>
      </c>
      <c r="B33" s="110">
        <v>18.816840000000003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Сырьё</vt:lpstr>
      <vt:lpstr>Основа</vt:lpstr>
      <vt:lpstr>Флаконы</vt:lpstr>
      <vt:lpstr>С компоненты</vt:lpstr>
      <vt:lpstr>С основа</vt:lpstr>
      <vt:lpstr>С флаконы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lastModifiedBy>Анжелика</cp:lastModifiedBy>
  <dcterms:created xsi:type="dcterms:W3CDTF">2020-07-30T06:00:03Z</dcterms:created>
  <dcterms:modified xsi:type="dcterms:W3CDTF">2020-08-06T08:50:29Z</dcterms:modified>
</cp:coreProperties>
</file>